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3845" activeTab="5"/>
  </bookViews>
  <sheets>
    <sheet name="Pokyny k vyplnění" sheetId="12" r:id="rId1"/>
    <sheet name="Legislativa" sheetId="10" r:id="rId2"/>
    <sheet name="pism_a" sheetId="2" r:id="rId3"/>
    <sheet name="pism_b_BAT" sheetId="3" r:id="rId4"/>
    <sheet name="pism_c_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B101" i="2" l="1"/>
  <c r="AA101" i="2"/>
  <c r="Z101" i="2"/>
  <c r="Y101" i="2"/>
  <c r="P101" i="2" s="1"/>
  <c r="AB100" i="2"/>
  <c r="AA100" i="2"/>
  <c r="Z100" i="2"/>
  <c r="Y100" i="2"/>
  <c r="P100" i="2" s="1"/>
  <c r="AB99" i="2"/>
  <c r="AA99" i="2"/>
  <c r="Z99" i="2"/>
  <c r="Y99" i="2"/>
  <c r="P99" i="2" s="1"/>
  <c r="AB98" i="2"/>
  <c r="AA98" i="2"/>
  <c r="Z98" i="2"/>
  <c r="Y98" i="2"/>
  <c r="P98" i="2" s="1"/>
  <c r="AB97" i="2"/>
  <c r="AA97" i="2"/>
  <c r="Z97" i="2"/>
  <c r="Y97" i="2"/>
  <c r="P97" i="2" s="1"/>
  <c r="AB96" i="2"/>
  <c r="AA96" i="2"/>
  <c r="Z96" i="2"/>
  <c r="Y96" i="2"/>
  <c r="P96" i="2" s="1"/>
  <c r="AB95" i="2"/>
  <c r="AA95" i="2"/>
  <c r="Z95" i="2"/>
  <c r="Y95" i="2"/>
  <c r="P95" i="2" s="1"/>
  <c r="AB94" i="2"/>
  <c r="AA94" i="2"/>
  <c r="Z94" i="2"/>
  <c r="Y94" i="2"/>
  <c r="P94" i="2" s="1"/>
  <c r="AB93" i="2"/>
  <c r="AA93" i="2"/>
  <c r="Z93" i="2"/>
  <c r="Y93" i="2"/>
  <c r="P93" i="2" s="1"/>
  <c r="AB92" i="2"/>
  <c r="AA92" i="2"/>
  <c r="Z92" i="2"/>
  <c r="Y92" i="2"/>
  <c r="P92" i="2" s="1"/>
  <c r="AB91" i="2"/>
  <c r="AA91" i="2"/>
  <c r="Z91" i="2"/>
  <c r="Y91" i="2"/>
  <c r="P91" i="2" s="1"/>
  <c r="AB90" i="2"/>
  <c r="AA90" i="2"/>
  <c r="Z90" i="2"/>
  <c r="Y90" i="2"/>
  <c r="P90" i="2" s="1"/>
  <c r="AB89" i="2"/>
  <c r="AA89" i="2"/>
  <c r="Z89" i="2"/>
  <c r="Y89" i="2"/>
  <c r="P89" i="2" s="1"/>
  <c r="AB88" i="2"/>
  <c r="AA88" i="2"/>
  <c r="Z88" i="2"/>
  <c r="Y88" i="2"/>
  <c r="P88" i="2" s="1"/>
  <c r="AB87" i="2"/>
  <c r="AA87" i="2"/>
  <c r="Z87" i="2"/>
  <c r="Y87" i="2"/>
  <c r="P87" i="2" s="1"/>
  <c r="AB86" i="2"/>
  <c r="AA86" i="2"/>
  <c r="Z86" i="2"/>
  <c r="Y86" i="2"/>
  <c r="P86" i="2" s="1"/>
  <c r="AB85" i="2"/>
  <c r="AA85" i="2"/>
  <c r="Z85" i="2"/>
  <c r="Y85" i="2"/>
  <c r="P85" i="2" s="1"/>
  <c r="AB84" i="2"/>
  <c r="AA84" i="2"/>
  <c r="Z84" i="2"/>
  <c r="Y84" i="2"/>
  <c r="P84" i="2" s="1"/>
  <c r="AB83" i="2"/>
  <c r="AA83" i="2"/>
  <c r="Z83" i="2"/>
  <c r="Y83" i="2"/>
  <c r="P83" i="2" s="1"/>
  <c r="AB82" i="2"/>
  <c r="AA82" i="2"/>
  <c r="Z82" i="2"/>
  <c r="Y82" i="2"/>
  <c r="P82" i="2" s="1"/>
  <c r="AB81" i="2"/>
  <c r="AA81" i="2"/>
  <c r="Z81" i="2"/>
  <c r="Y81" i="2"/>
  <c r="P81" i="2" s="1"/>
  <c r="AB80" i="2"/>
  <c r="AA80" i="2"/>
  <c r="Z80" i="2"/>
  <c r="Y80" i="2"/>
  <c r="P80" i="2" s="1"/>
  <c r="AB79" i="2"/>
  <c r="AA79" i="2"/>
  <c r="Z79" i="2"/>
  <c r="Y79" i="2"/>
  <c r="P79" i="2" s="1"/>
  <c r="AB78" i="2"/>
  <c r="AA78" i="2"/>
  <c r="Z78" i="2"/>
  <c r="Y78" i="2"/>
  <c r="P78" i="2" s="1"/>
  <c r="AB77" i="2"/>
  <c r="AA77" i="2"/>
  <c r="Z77" i="2"/>
  <c r="Y77" i="2"/>
  <c r="P77" i="2" s="1"/>
  <c r="AB76" i="2"/>
  <c r="AA76" i="2"/>
  <c r="Z76" i="2"/>
  <c r="Y76" i="2"/>
  <c r="P76" i="2" s="1"/>
  <c r="AB75" i="2"/>
  <c r="AA75" i="2"/>
  <c r="Z75" i="2"/>
  <c r="Y75" i="2"/>
  <c r="P75" i="2" s="1"/>
  <c r="AB74" i="2"/>
  <c r="AA74" i="2"/>
  <c r="Z74" i="2"/>
  <c r="Y74" i="2"/>
  <c r="P74" i="2" s="1"/>
  <c r="AB73" i="2"/>
  <c r="AA73" i="2"/>
  <c r="Z73" i="2"/>
  <c r="Y73" i="2"/>
  <c r="P73" i="2" s="1"/>
  <c r="AB72" i="2"/>
  <c r="AA72" i="2"/>
  <c r="Z72" i="2"/>
  <c r="Y72" i="2"/>
  <c r="P72" i="2" s="1"/>
  <c r="AB71" i="2"/>
  <c r="AA71" i="2"/>
  <c r="Z71" i="2"/>
  <c r="Y71" i="2"/>
  <c r="P71" i="2" s="1"/>
  <c r="AB70" i="2"/>
  <c r="AA70" i="2"/>
  <c r="Z70" i="2"/>
  <c r="Y70" i="2"/>
  <c r="P70" i="2" s="1"/>
  <c r="AB69" i="2"/>
  <c r="AA69" i="2"/>
  <c r="Z69" i="2"/>
  <c r="Y69" i="2"/>
  <c r="P69" i="2" s="1"/>
  <c r="AB68" i="2"/>
  <c r="AA68" i="2"/>
  <c r="Z68" i="2"/>
  <c r="Y68" i="2"/>
  <c r="P68" i="2" s="1"/>
  <c r="AB67" i="2"/>
  <c r="AA67" i="2"/>
  <c r="Z67" i="2"/>
  <c r="Y67" i="2"/>
  <c r="P67" i="2" s="1"/>
  <c r="AB66" i="2"/>
  <c r="AA66" i="2"/>
  <c r="Z66" i="2"/>
  <c r="Y66" i="2"/>
  <c r="P66" i="2" s="1"/>
  <c r="AB65" i="2"/>
  <c r="AA65" i="2"/>
  <c r="Z65" i="2"/>
  <c r="Y65" i="2"/>
  <c r="P65" i="2" s="1"/>
  <c r="AB64" i="2"/>
  <c r="AA64" i="2"/>
  <c r="Z64" i="2"/>
  <c r="Y64" i="2"/>
  <c r="P64" i="2" s="1"/>
  <c r="AB63" i="2"/>
  <c r="AA63" i="2"/>
  <c r="Z63" i="2"/>
  <c r="Y63" i="2"/>
  <c r="P63" i="2" s="1"/>
  <c r="AB62" i="2"/>
  <c r="AA62" i="2"/>
  <c r="Z62" i="2"/>
  <c r="Y62" i="2"/>
  <c r="P62" i="2" s="1"/>
  <c r="AB61" i="2"/>
  <c r="AA61" i="2"/>
  <c r="Z61" i="2"/>
  <c r="Y61" i="2"/>
  <c r="P61" i="2" s="1"/>
  <c r="AB60" i="2"/>
  <c r="AA60" i="2"/>
  <c r="Z60" i="2"/>
  <c r="Y60" i="2"/>
  <c r="P60" i="2" s="1"/>
  <c r="AB59" i="2"/>
  <c r="AA59" i="2"/>
  <c r="Z59" i="2"/>
  <c r="Y59" i="2"/>
  <c r="P59" i="2" s="1"/>
  <c r="AB58" i="2"/>
  <c r="AA58" i="2"/>
  <c r="Z58" i="2"/>
  <c r="Y58" i="2"/>
  <c r="P58" i="2" s="1"/>
  <c r="AB57" i="2"/>
  <c r="AA57" i="2"/>
  <c r="Z57" i="2"/>
  <c r="Y57" i="2"/>
  <c r="P57" i="2" s="1"/>
  <c r="AB56" i="2"/>
  <c r="AA56" i="2"/>
  <c r="Z56" i="2"/>
  <c r="Y56" i="2"/>
  <c r="P56" i="2" s="1"/>
  <c r="AB55" i="2"/>
  <c r="AA55" i="2"/>
  <c r="Z55" i="2"/>
  <c r="Y55" i="2"/>
  <c r="P55" i="2" s="1"/>
  <c r="AB54" i="2"/>
  <c r="AA54" i="2"/>
  <c r="Z54" i="2"/>
  <c r="Y54" i="2"/>
  <c r="P54" i="2" s="1"/>
  <c r="AB53" i="2"/>
  <c r="AA53" i="2"/>
  <c r="Z53" i="2"/>
  <c r="Y53" i="2"/>
  <c r="P53" i="2" s="1"/>
  <c r="AB52" i="2"/>
  <c r="AA52" i="2"/>
  <c r="Z52" i="2"/>
  <c r="Y52" i="2"/>
  <c r="P52" i="2" s="1"/>
  <c r="AB51" i="2"/>
  <c r="AA51" i="2"/>
  <c r="Z51" i="2"/>
  <c r="Y51" i="2"/>
  <c r="P51" i="2" s="1"/>
  <c r="AB50" i="2"/>
  <c r="AA50" i="2"/>
  <c r="Z50" i="2"/>
  <c r="Y50" i="2"/>
  <c r="P50" i="2" s="1"/>
  <c r="AB49" i="2"/>
  <c r="AA49" i="2"/>
  <c r="Z49" i="2"/>
  <c r="Y49" i="2"/>
  <c r="P49" i="2" s="1"/>
  <c r="AB48" i="2"/>
  <c r="AA48" i="2"/>
  <c r="Z48" i="2"/>
  <c r="Y48" i="2"/>
  <c r="P48" i="2" s="1"/>
  <c r="AB47" i="2"/>
  <c r="AA47" i="2"/>
  <c r="Z47" i="2"/>
  <c r="Y47" i="2"/>
  <c r="P47" i="2" s="1"/>
  <c r="AB46" i="2"/>
  <c r="AA46" i="2"/>
  <c r="Z46" i="2"/>
  <c r="Y46" i="2"/>
  <c r="P46" i="2" s="1"/>
  <c r="AB45" i="2"/>
  <c r="AA45" i="2"/>
  <c r="Z45" i="2"/>
  <c r="Y45" i="2"/>
  <c r="P45" i="2" s="1"/>
  <c r="AB44" i="2"/>
  <c r="AA44" i="2"/>
  <c r="Z44" i="2"/>
  <c r="Y44" i="2"/>
  <c r="P44" i="2" s="1"/>
  <c r="AB43" i="2"/>
  <c r="AA43" i="2"/>
  <c r="Z43" i="2"/>
  <c r="Y43" i="2"/>
  <c r="P43" i="2" s="1"/>
  <c r="AB42" i="2"/>
  <c r="AA42" i="2"/>
  <c r="Z42" i="2"/>
  <c r="Y42" i="2"/>
  <c r="P42" i="2" s="1"/>
  <c r="AB41" i="2"/>
  <c r="AA41" i="2"/>
  <c r="Z41" i="2"/>
  <c r="Y41" i="2"/>
  <c r="P41" i="2" s="1"/>
  <c r="AB40" i="2"/>
  <c r="AA40" i="2"/>
  <c r="Z40" i="2"/>
  <c r="Y40" i="2"/>
  <c r="P40" i="2" s="1"/>
  <c r="AB39" i="2"/>
  <c r="AA39" i="2"/>
  <c r="Z39" i="2"/>
  <c r="Y39" i="2"/>
  <c r="P39" i="2" s="1"/>
  <c r="AB38" i="2"/>
  <c r="AA38" i="2"/>
  <c r="Z38" i="2"/>
  <c r="Y38" i="2"/>
  <c r="P38" i="2" s="1"/>
  <c r="AB37" i="2"/>
  <c r="AA37" i="2"/>
  <c r="Z37" i="2"/>
  <c r="Y37" i="2"/>
  <c r="P37" i="2" s="1"/>
  <c r="AB36" i="2"/>
  <c r="AA36" i="2"/>
  <c r="Z36" i="2"/>
  <c r="Y36" i="2"/>
  <c r="P36" i="2" s="1"/>
  <c r="AB35" i="2"/>
  <c r="AA35" i="2"/>
  <c r="Z35" i="2"/>
  <c r="Y35" i="2"/>
  <c r="P35" i="2" s="1"/>
  <c r="AB34" i="2"/>
  <c r="AA34" i="2"/>
  <c r="Z34" i="2"/>
  <c r="Y34" i="2"/>
  <c r="P34" i="2" s="1"/>
  <c r="AB33" i="2"/>
  <c r="AA33" i="2"/>
  <c r="Z33" i="2"/>
  <c r="Y33" i="2"/>
  <c r="P33" i="2" s="1"/>
  <c r="AB32" i="2"/>
  <c r="AA32" i="2"/>
  <c r="Z32" i="2"/>
  <c r="Y32" i="2"/>
  <c r="P32" i="2" s="1"/>
  <c r="AB31" i="2"/>
  <c r="AA31" i="2"/>
  <c r="Z31" i="2"/>
  <c r="Y31" i="2"/>
  <c r="P31" i="2" s="1"/>
  <c r="AB30" i="2"/>
  <c r="AA30" i="2"/>
  <c r="Z30" i="2"/>
  <c r="Y30" i="2"/>
  <c r="P30" i="2" s="1"/>
  <c r="AB29" i="2"/>
  <c r="AA29" i="2"/>
  <c r="Z29" i="2"/>
  <c r="Y29" i="2"/>
  <c r="P29" i="2" s="1"/>
  <c r="AB28" i="2"/>
  <c r="AA28" i="2"/>
  <c r="Z28" i="2"/>
  <c r="Y28" i="2"/>
  <c r="P28" i="2" s="1"/>
  <c r="AB27" i="2"/>
  <c r="AA27" i="2"/>
  <c r="Z27" i="2"/>
  <c r="Y27" i="2"/>
  <c r="P27" i="2" s="1"/>
  <c r="AB26" i="2"/>
  <c r="AA26" i="2"/>
  <c r="Z26" i="2"/>
  <c r="Y26" i="2"/>
  <c r="P26" i="2" s="1"/>
  <c r="AB25" i="2"/>
  <c r="AA25" i="2"/>
  <c r="Z25" i="2"/>
  <c r="Y25" i="2"/>
  <c r="P25" i="2" s="1"/>
  <c r="AB24" i="2"/>
  <c r="AA24" i="2"/>
  <c r="Z24" i="2"/>
  <c r="Y24" i="2"/>
  <c r="P24" i="2" s="1"/>
  <c r="AB23" i="2"/>
  <c r="AA23" i="2"/>
  <c r="Z23" i="2"/>
  <c r="Y23" i="2"/>
  <c r="P23" i="2" s="1"/>
  <c r="AB22" i="2"/>
  <c r="AA22" i="2"/>
  <c r="Z22" i="2"/>
  <c r="Y22" i="2"/>
  <c r="P22" i="2" s="1"/>
  <c r="AB21" i="2"/>
  <c r="AA21" i="2"/>
  <c r="Z21" i="2"/>
  <c r="Y21" i="2"/>
  <c r="P21" i="2" s="1"/>
  <c r="AB20" i="2"/>
  <c r="AA20" i="2"/>
  <c r="Z20" i="2"/>
  <c r="Y20" i="2"/>
  <c r="P20" i="2" s="1"/>
  <c r="AB19" i="2"/>
  <c r="AA19" i="2"/>
  <c r="Z19" i="2"/>
  <c r="Y19" i="2"/>
  <c r="P19" i="2" s="1"/>
  <c r="AB18" i="2"/>
  <c r="AA18" i="2"/>
  <c r="Z18" i="2"/>
  <c r="Y18" i="2"/>
  <c r="P18" i="2" s="1"/>
  <c r="AB17" i="2"/>
  <c r="AA17" i="2"/>
  <c r="Z17" i="2"/>
  <c r="Y17" i="2"/>
  <c r="P17" i="2" s="1"/>
  <c r="AB16" i="2"/>
  <c r="AA16" i="2"/>
  <c r="Z16" i="2"/>
  <c r="Y16" i="2"/>
  <c r="P16" i="2" s="1"/>
  <c r="AB15" i="2"/>
  <c r="AA15" i="2"/>
  <c r="Z15" i="2"/>
  <c r="Y15" i="2"/>
  <c r="P15" i="2" s="1"/>
  <c r="AB14" i="2"/>
  <c r="AA14" i="2"/>
  <c r="Z14" i="2"/>
  <c r="Y14" i="2"/>
  <c r="P14" i="2" s="1"/>
  <c r="AB13" i="2"/>
  <c r="AA13" i="2"/>
  <c r="Z13" i="2"/>
  <c r="Y13" i="2"/>
  <c r="P13" i="2" s="1"/>
  <c r="AB12" i="2"/>
  <c r="AA12" i="2"/>
  <c r="Z12" i="2"/>
  <c r="Y12" i="2"/>
  <c r="P12" i="2" s="1"/>
  <c r="AB11" i="2"/>
  <c r="AA11" i="2"/>
  <c r="Z11" i="2"/>
  <c r="Y11" i="2"/>
  <c r="P11" i="2" s="1"/>
  <c r="AB10" i="2"/>
  <c r="AA10" i="2"/>
  <c r="Z10" i="2"/>
  <c r="Y10" i="2"/>
  <c r="P10" i="2" s="1"/>
  <c r="AB9" i="2"/>
  <c r="AA9" i="2"/>
  <c r="Z9" i="2"/>
  <c r="Y9" i="2"/>
  <c r="AB8" i="2"/>
  <c r="AA8" i="2"/>
  <c r="Z8" i="2"/>
  <c r="Y8" i="2"/>
  <c r="AB7" i="2"/>
  <c r="Y4" i="2"/>
  <c r="AA7" i="2"/>
  <c r="Z7" i="2"/>
  <c r="Y7" i="2"/>
  <c r="AB6" i="2"/>
  <c r="AA6" i="2"/>
  <c r="Z6" i="2"/>
  <c r="Y6" i="2"/>
  <c r="AB5" i="2"/>
  <c r="AA5" i="2"/>
  <c r="Z5" i="2"/>
  <c r="AD5" i="2" s="1"/>
  <c r="Y5" i="2"/>
  <c r="Z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U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V101" i="2"/>
  <c r="V99" i="2"/>
  <c r="V97" i="2"/>
  <c r="V95" i="2"/>
  <c r="V93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Q5" i="2" s="1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4" i="2"/>
  <c r="V16" i="2"/>
  <c r="V8" i="2"/>
  <c r="V26" i="2"/>
  <c r="V18" i="2"/>
  <c r="V10" i="2"/>
  <c r="V28" i="2"/>
  <c r="V20" i="2"/>
  <c r="V12" i="2"/>
  <c r="V4" i="2"/>
  <c r="Q4" i="2" s="1"/>
  <c r="V22" i="2"/>
  <c r="V14" i="2"/>
  <c r="V6" i="2"/>
  <c r="J16" i="11"/>
  <c r="J6" i="11"/>
  <c r="AD4" i="4" s="1"/>
  <c r="J7" i="11"/>
  <c r="I16" i="11"/>
  <c r="J4" i="11"/>
  <c r="P4" i="2"/>
  <c r="AH11" i="3" l="1"/>
  <c r="U6" i="2"/>
  <c r="U8" i="2"/>
  <c r="U5" i="2"/>
  <c r="U7" i="2"/>
  <c r="AB4" i="3"/>
  <c r="X4" i="3" s="1"/>
  <c r="AB4" i="4"/>
  <c r="X4" i="4" s="1"/>
  <c r="AB4" i="2"/>
  <c r="X4" i="2" s="1"/>
  <c r="AE4" i="4"/>
  <c r="AB14" i="4"/>
  <c r="AB6" i="4"/>
  <c r="AB5" i="4"/>
  <c r="AB5" i="3"/>
  <c r="Y4" i="3"/>
  <c r="AD4" i="3"/>
  <c r="Z4" i="3" s="1"/>
  <c r="AD5" i="3"/>
  <c r="Z5" i="3" s="1"/>
  <c r="AA4" i="2"/>
  <c r="W4" i="2" s="1"/>
  <c r="Y5" i="3"/>
  <c r="U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4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E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X24" i="2"/>
  <c r="X22" i="2"/>
  <c r="X20" i="2"/>
  <c r="X18" i="2"/>
  <c r="X16" i="2"/>
  <c r="X14" i="2"/>
  <c r="X12" i="2"/>
  <c r="X10" i="2"/>
  <c r="X8" i="2"/>
  <c r="X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2" i="2"/>
  <c r="W14" i="2"/>
  <c r="W6" i="2"/>
  <c r="W24" i="2"/>
  <c r="W16" i="2"/>
  <c r="W8" i="2"/>
  <c r="W26" i="2"/>
  <c r="W18" i="2"/>
  <c r="W10" i="2"/>
  <c r="W28" i="2"/>
  <c r="W20" i="2"/>
  <c r="W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39" i="2"/>
  <c r="U35" i="2"/>
  <c r="U31" i="2"/>
  <c r="U27" i="2"/>
  <c r="U23" i="2"/>
  <c r="U21" i="2"/>
  <c r="U17" i="2"/>
  <c r="U13" i="2"/>
  <c r="U100" i="2"/>
  <c r="U98" i="2"/>
  <c r="U96" i="2"/>
  <c r="U94" i="2"/>
  <c r="U92" i="2"/>
  <c r="U90" i="2"/>
  <c r="U88" i="2"/>
  <c r="U86" i="2"/>
  <c r="U84" i="2"/>
  <c r="U82" i="2"/>
  <c r="U80" i="2"/>
  <c r="U78" i="2"/>
  <c r="U76" i="2"/>
  <c r="U74" i="2"/>
  <c r="U72" i="2"/>
  <c r="U70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99" i="2"/>
  <c r="U95" i="2"/>
  <c r="U91" i="2"/>
  <c r="U87" i="2"/>
  <c r="U83" i="2"/>
  <c r="U79" i="2"/>
  <c r="U75" i="2"/>
  <c r="U71" i="2"/>
  <c r="U67" i="2"/>
  <c r="U63" i="2"/>
  <c r="U59" i="2"/>
  <c r="U55" i="2"/>
  <c r="U51" i="2"/>
  <c r="U47" i="2"/>
  <c r="U43" i="2"/>
  <c r="U41" i="2"/>
  <c r="U37" i="2"/>
  <c r="U33" i="2"/>
  <c r="U29" i="2"/>
  <c r="U25" i="2"/>
  <c r="U19" i="2"/>
  <c r="U15" i="2"/>
  <c r="U11" i="2"/>
  <c r="B11" i="9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O104" i="2"/>
  <c r="E13" i="9" s="1"/>
  <c r="E22" i="9" s="1"/>
  <c r="N104" i="2"/>
  <c r="M104" i="2"/>
  <c r="L104" i="2"/>
  <c r="AG102" i="4" l="1"/>
  <c r="D13" i="9"/>
  <c r="D22" i="9" s="1"/>
  <c r="C13" i="9"/>
  <c r="C22" i="9" s="1"/>
  <c r="B13" i="9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AH22" i="4" l="1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AH82" i="4" s="1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6" i="4" l="1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AH12" i="3" s="1"/>
  <c r="T12" i="3"/>
  <c r="U12" i="3"/>
  <c r="V12" i="3"/>
  <c r="S13" i="3"/>
  <c r="T13" i="3"/>
  <c r="U13" i="3"/>
  <c r="V13" i="3"/>
  <c r="S14" i="3"/>
  <c r="AH14" i="3" s="1"/>
  <c r="T14" i="3"/>
  <c r="U14" i="3"/>
  <c r="V14" i="3"/>
  <c r="S15" i="3"/>
  <c r="T15" i="3"/>
  <c r="U15" i="3"/>
  <c r="V15" i="3"/>
  <c r="S16" i="3"/>
  <c r="AH16" i="3" s="1"/>
  <c r="T16" i="3"/>
  <c r="U16" i="3"/>
  <c r="V16" i="3"/>
  <c r="S17" i="3"/>
  <c r="T17" i="3"/>
  <c r="U17" i="3"/>
  <c r="V17" i="3"/>
  <c r="S18" i="3"/>
  <c r="AH18" i="3" s="1"/>
  <c r="T18" i="3"/>
  <c r="U18" i="3"/>
  <c r="V18" i="3"/>
  <c r="S19" i="3"/>
  <c r="T19" i="3"/>
  <c r="U19" i="3"/>
  <c r="V19" i="3"/>
  <c r="S20" i="3"/>
  <c r="AH20" i="3" s="1"/>
  <c r="T20" i="3"/>
  <c r="U20" i="3"/>
  <c r="V20" i="3"/>
  <c r="S21" i="3"/>
  <c r="T21" i="3"/>
  <c r="U21" i="3"/>
  <c r="V21" i="3"/>
  <c r="S22" i="3"/>
  <c r="AH22" i="3" s="1"/>
  <c r="T22" i="3"/>
  <c r="U22" i="3"/>
  <c r="V22" i="3"/>
  <c r="S23" i="3"/>
  <c r="T23" i="3"/>
  <c r="U23" i="3"/>
  <c r="V23" i="3"/>
  <c r="S24" i="3"/>
  <c r="AH24" i="3" s="1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AH28" i="3" s="1"/>
  <c r="T28" i="3"/>
  <c r="U28" i="3"/>
  <c r="V28" i="3"/>
  <c r="S29" i="3"/>
  <c r="T29" i="3"/>
  <c r="U29" i="3"/>
  <c r="V29" i="3"/>
  <c r="S30" i="3"/>
  <c r="AH30" i="3" s="1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AH34" i="3" s="1"/>
  <c r="T34" i="3"/>
  <c r="U34" i="3"/>
  <c r="V34" i="3"/>
  <c r="S35" i="3"/>
  <c r="T35" i="3"/>
  <c r="U35" i="3"/>
  <c r="V35" i="3"/>
  <c r="S36" i="3"/>
  <c r="AH36" i="3" s="1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AH40" i="3" s="1"/>
  <c r="T40" i="3"/>
  <c r="U40" i="3"/>
  <c r="V40" i="3"/>
  <c r="S41" i="3"/>
  <c r="T41" i="3"/>
  <c r="U41" i="3"/>
  <c r="V41" i="3"/>
  <c r="S42" i="3"/>
  <c r="AH42" i="3" s="1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AH46" i="3" s="1"/>
  <c r="T46" i="3"/>
  <c r="U46" i="3"/>
  <c r="V46" i="3"/>
  <c r="S47" i="3"/>
  <c r="T47" i="3"/>
  <c r="U47" i="3"/>
  <c r="V47" i="3"/>
  <c r="S48" i="3"/>
  <c r="AH48" i="3" s="1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89" i="3" l="1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S14" i="2" l="1"/>
  <c r="Q14" i="2"/>
  <c r="AD14" i="2" s="1"/>
  <c r="S13" i="2"/>
  <c r="Q13" i="2"/>
  <c r="AD13" i="2" s="1"/>
  <c r="AE14" i="2" l="1"/>
  <c r="AE13" i="2"/>
  <c r="T14" i="2"/>
  <c r="T13" i="2" l="1"/>
  <c r="S101" i="2"/>
  <c r="Q101" i="2"/>
  <c r="S100" i="2"/>
  <c r="Q100" i="2"/>
  <c r="S99" i="2"/>
  <c r="Q99" i="2"/>
  <c r="AD99" i="2" s="1"/>
  <c r="S98" i="2"/>
  <c r="Q98" i="2"/>
  <c r="AD98" i="2" s="1"/>
  <c r="S97" i="2"/>
  <c r="Q97" i="2"/>
  <c r="S96" i="2"/>
  <c r="Q96" i="2"/>
  <c r="S95" i="2"/>
  <c r="Q95" i="2"/>
  <c r="AD95" i="2" s="1"/>
  <c r="S94" i="2"/>
  <c r="Q94" i="2"/>
  <c r="AD94" i="2" s="1"/>
  <c r="S93" i="2"/>
  <c r="Q93" i="2"/>
  <c r="S92" i="2"/>
  <c r="Q92" i="2"/>
  <c r="S91" i="2"/>
  <c r="Q91" i="2"/>
  <c r="AD91" i="2" s="1"/>
  <c r="S90" i="2"/>
  <c r="Q90" i="2"/>
  <c r="AD90" i="2" s="1"/>
  <c r="S89" i="2"/>
  <c r="Q89" i="2"/>
  <c r="S88" i="2"/>
  <c r="Q88" i="2"/>
  <c r="S87" i="2"/>
  <c r="Q87" i="2"/>
  <c r="AD87" i="2" s="1"/>
  <c r="S86" i="2"/>
  <c r="Q86" i="2"/>
  <c r="AD86" i="2" s="1"/>
  <c r="S85" i="2"/>
  <c r="Q85" i="2"/>
  <c r="S84" i="2"/>
  <c r="Q84" i="2"/>
  <c r="S83" i="2"/>
  <c r="Q83" i="2"/>
  <c r="AD83" i="2" s="1"/>
  <c r="S82" i="2"/>
  <c r="Q82" i="2"/>
  <c r="AD82" i="2" s="1"/>
  <c r="S81" i="2"/>
  <c r="Q81" i="2"/>
  <c r="S80" i="2"/>
  <c r="Q80" i="2"/>
  <c r="S79" i="2"/>
  <c r="Q79" i="2"/>
  <c r="AD79" i="2" s="1"/>
  <c r="S78" i="2"/>
  <c r="Q78" i="2"/>
  <c r="AD78" i="2" s="1"/>
  <c r="S77" i="2"/>
  <c r="Q77" i="2"/>
  <c r="S76" i="2"/>
  <c r="Q76" i="2"/>
  <c r="S75" i="2"/>
  <c r="Q75" i="2"/>
  <c r="AD75" i="2" s="1"/>
  <c r="S74" i="2"/>
  <c r="Q74" i="2"/>
  <c r="AD74" i="2" s="1"/>
  <c r="S73" i="2"/>
  <c r="Q73" i="2"/>
  <c r="S72" i="2"/>
  <c r="Q72" i="2"/>
  <c r="S71" i="2"/>
  <c r="Q71" i="2"/>
  <c r="AD71" i="2" s="1"/>
  <c r="S70" i="2"/>
  <c r="Q70" i="2"/>
  <c r="AD70" i="2" s="1"/>
  <c r="S69" i="2"/>
  <c r="Q69" i="2"/>
  <c r="S68" i="2"/>
  <c r="Q68" i="2"/>
  <c r="S67" i="2"/>
  <c r="Q67" i="2"/>
  <c r="AD67" i="2" s="1"/>
  <c r="S66" i="2"/>
  <c r="Q66" i="2"/>
  <c r="AD66" i="2" s="1"/>
  <c r="S65" i="2"/>
  <c r="Q65" i="2"/>
  <c r="S64" i="2"/>
  <c r="Q64" i="2"/>
  <c r="S63" i="2"/>
  <c r="Q63" i="2"/>
  <c r="AD63" i="2" s="1"/>
  <c r="S62" i="2"/>
  <c r="Q62" i="2"/>
  <c r="AD62" i="2" s="1"/>
  <c r="S61" i="2"/>
  <c r="Q61" i="2"/>
  <c r="S60" i="2"/>
  <c r="Q60" i="2"/>
  <c r="S59" i="2"/>
  <c r="Q59" i="2"/>
  <c r="AD59" i="2" s="1"/>
  <c r="S58" i="2"/>
  <c r="Q58" i="2"/>
  <c r="AD58" i="2" s="1"/>
  <c r="S57" i="2"/>
  <c r="Q57" i="2"/>
  <c r="S56" i="2"/>
  <c r="Q56" i="2"/>
  <c r="S55" i="2"/>
  <c r="Q55" i="2"/>
  <c r="AD55" i="2" s="1"/>
  <c r="S54" i="2"/>
  <c r="Q54" i="2"/>
  <c r="AD54" i="2" s="1"/>
  <c r="S53" i="2"/>
  <c r="Q53" i="2"/>
  <c r="S52" i="2"/>
  <c r="Q52" i="2"/>
  <c r="S51" i="2"/>
  <c r="Q51" i="2"/>
  <c r="AD51" i="2" s="1"/>
  <c r="S50" i="2"/>
  <c r="Q50" i="2"/>
  <c r="AD50" i="2" s="1"/>
  <c r="S49" i="2"/>
  <c r="Q49" i="2"/>
  <c r="S48" i="2"/>
  <c r="Q48" i="2"/>
  <c r="S47" i="2"/>
  <c r="Q47" i="2"/>
  <c r="AD47" i="2" s="1"/>
  <c r="S46" i="2"/>
  <c r="Q46" i="2"/>
  <c r="AD46" i="2" s="1"/>
  <c r="S45" i="2"/>
  <c r="Q45" i="2"/>
  <c r="S44" i="2"/>
  <c r="Q44" i="2"/>
  <c r="S43" i="2"/>
  <c r="Q43" i="2"/>
  <c r="AD43" i="2" s="1"/>
  <c r="S42" i="2"/>
  <c r="Q42" i="2"/>
  <c r="AD42" i="2" s="1"/>
  <c r="S41" i="2"/>
  <c r="Q41" i="2"/>
  <c r="S40" i="2"/>
  <c r="Q40" i="2"/>
  <c r="S39" i="2"/>
  <c r="Q39" i="2"/>
  <c r="AD39" i="2" s="1"/>
  <c r="S38" i="2"/>
  <c r="Q38" i="2"/>
  <c r="AD38" i="2" s="1"/>
  <c r="S37" i="2"/>
  <c r="Q37" i="2"/>
  <c r="S36" i="2"/>
  <c r="Q36" i="2"/>
  <c r="S35" i="2"/>
  <c r="Q35" i="2"/>
  <c r="AD35" i="2" s="1"/>
  <c r="S34" i="2"/>
  <c r="Q34" i="2"/>
  <c r="AD34" i="2" s="1"/>
  <c r="S33" i="2"/>
  <c r="Q33" i="2"/>
  <c r="S32" i="2"/>
  <c r="Q32" i="2"/>
  <c r="S31" i="2"/>
  <c r="Q31" i="2"/>
  <c r="AD31" i="2" s="1"/>
  <c r="S30" i="2"/>
  <c r="Q30" i="2"/>
  <c r="AD30" i="2" s="1"/>
  <c r="S29" i="2"/>
  <c r="Q29" i="2"/>
  <c r="S28" i="2"/>
  <c r="Q28" i="2"/>
  <c r="S27" i="2"/>
  <c r="Q27" i="2"/>
  <c r="AD27" i="2" s="1"/>
  <c r="S26" i="2"/>
  <c r="Q26" i="2"/>
  <c r="AD26" i="2" s="1"/>
  <c r="S25" i="2"/>
  <c r="Q25" i="2"/>
  <c r="S24" i="2"/>
  <c r="Q24" i="2"/>
  <c r="S23" i="2"/>
  <c r="Q23" i="2"/>
  <c r="AD23" i="2" s="1"/>
  <c r="S22" i="2"/>
  <c r="Q22" i="2"/>
  <c r="AD22" i="2" s="1"/>
  <c r="S21" i="2"/>
  <c r="Q21" i="2"/>
  <c r="S20" i="2"/>
  <c r="Q20" i="2"/>
  <c r="S19" i="2"/>
  <c r="Q19" i="2"/>
  <c r="AD19" i="2" s="1"/>
  <c r="S18" i="2"/>
  <c r="Q18" i="2"/>
  <c r="AD18" i="2" s="1"/>
  <c r="S17" i="2"/>
  <c r="Q17" i="2"/>
  <c r="S16" i="2"/>
  <c r="Q16" i="2"/>
  <c r="S15" i="2"/>
  <c r="Q15" i="2"/>
  <c r="AD15" i="2" s="1"/>
  <c r="S12" i="2"/>
  <c r="Q12" i="2"/>
  <c r="AD12" i="2" s="1"/>
  <c r="S11" i="2"/>
  <c r="Q11" i="2"/>
  <c r="S10" i="2"/>
  <c r="R9" i="2"/>
  <c r="Q9" i="2"/>
  <c r="R8" i="2"/>
  <c r="Q8" i="2"/>
  <c r="S4" i="2"/>
  <c r="R4" i="2"/>
  <c r="AE16" i="2" l="1"/>
  <c r="AD16" i="2"/>
  <c r="AE20" i="2"/>
  <c r="AD20" i="2"/>
  <c r="AE24" i="2"/>
  <c r="AD24" i="2"/>
  <c r="AE28" i="2"/>
  <c r="AD28" i="2"/>
  <c r="AE32" i="2"/>
  <c r="AD32" i="2"/>
  <c r="AE36" i="2"/>
  <c r="AD36" i="2"/>
  <c r="AE40" i="2"/>
  <c r="AD40" i="2"/>
  <c r="AE44" i="2"/>
  <c r="AD44" i="2"/>
  <c r="AE48" i="2"/>
  <c r="AD48" i="2"/>
  <c r="AE52" i="2"/>
  <c r="AD52" i="2"/>
  <c r="AE56" i="2"/>
  <c r="AD56" i="2"/>
  <c r="AE60" i="2"/>
  <c r="AD60" i="2"/>
  <c r="AE64" i="2"/>
  <c r="AD64" i="2"/>
  <c r="AE68" i="2"/>
  <c r="AD68" i="2"/>
  <c r="AE72" i="2"/>
  <c r="AD72" i="2"/>
  <c r="AE76" i="2"/>
  <c r="AD76" i="2"/>
  <c r="AE80" i="2"/>
  <c r="AD80" i="2"/>
  <c r="AE84" i="2"/>
  <c r="AD84" i="2"/>
  <c r="AE88" i="2"/>
  <c r="AD88" i="2"/>
  <c r="AE92" i="2"/>
  <c r="AD92" i="2"/>
  <c r="AE96" i="2"/>
  <c r="AD96" i="2"/>
  <c r="AE100" i="2"/>
  <c r="AD100" i="2"/>
  <c r="AE11" i="2"/>
  <c r="AD11" i="2"/>
  <c r="AE21" i="2"/>
  <c r="AD21" i="2"/>
  <c r="AE25" i="2"/>
  <c r="AD25" i="2"/>
  <c r="AE29" i="2"/>
  <c r="AD29" i="2"/>
  <c r="AE33" i="2"/>
  <c r="AD33" i="2"/>
  <c r="AE37" i="2"/>
  <c r="AD37" i="2"/>
  <c r="AE41" i="2"/>
  <c r="AD41" i="2"/>
  <c r="AE45" i="2"/>
  <c r="AD45" i="2"/>
  <c r="AE49" i="2"/>
  <c r="AD49" i="2"/>
  <c r="AE53" i="2"/>
  <c r="AD53" i="2"/>
  <c r="AE57" i="2"/>
  <c r="AD57" i="2"/>
  <c r="AE61" i="2"/>
  <c r="AD61" i="2"/>
  <c r="AE65" i="2"/>
  <c r="AD65" i="2"/>
  <c r="AE69" i="2"/>
  <c r="AD69" i="2"/>
  <c r="AE73" i="2"/>
  <c r="AD73" i="2"/>
  <c r="AE77" i="2"/>
  <c r="AD77" i="2"/>
  <c r="AE81" i="2"/>
  <c r="AD81" i="2"/>
  <c r="AE85" i="2"/>
  <c r="AD85" i="2"/>
  <c r="AE89" i="2"/>
  <c r="AD89" i="2"/>
  <c r="AE93" i="2"/>
  <c r="AD93" i="2"/>
  <c r="AE97" i="2"/>
  <c r="AD97" i="2"/>
  <c r="AE101" i="2"/>
  <c r="AD101" i="2"/>
  <c r="AE17" i="2"/>
  <c r="AD17" i="2"/>
  <c r="AE15" i="2"/>
  <c r="AE19" i="2"/>
  <c r="AE23" i="2"/>
  <c r="AE27" i="2"/>
  <c r="AE31" i="2"/>
  <c r="AE35" i="2"/>
  <c r="AE39" i="2"/>
  <c r="AE43" i="2"/>
  <c r="AE47" i="2"/>
  <c r="AE51" i="2"/>
  <c r="AE55" i="2"/>
  <c r="AE59" i="2"/>
  <c r="AE63" i="2"/>
  <c r="AE67" i="2"/>
  <c r="AE71" i="2"/>
  <c r="AE75" i="2"/>
  <c r="AE79" i="2"/>
  <c r="AE83" i="2"/>
  <c r="AE87" i="2"/>
  <c r="AE91" i="2"/>
  <c r="AE95" i="2"/>
  <c r="AE99" i="2"/>
  <c r="AE12" i="2"/>
  <c r="AE18" i="2"/>
  <c r="AE22" i="2"/>
  <c r="AE26" i="2"/>
  <c r="AE30" i="2"/>
  <c r="AE34" i="2"/>
  <c r="AE38" i="2"/>
  <c r="AE42" i="2"/>
  <c r="AE46" i="2"/>
  <c r="AE50" i="2"/>
  <c r="AE54" i="2"/>
  <c r="AE58" i="2"/>
  <c r="AE62" i="2"/>
  <c r="AE66" i="2"/>
  <c r="AE70" i="2"/>
  <c r="AE74" i="2"/>
  <c r="AE78" i="2"/>
  <c r="AE82" i="2"/>
  <c r="AE86" i="2"/>
  <c r="AE90" i="2"/>
  <c r="AE94" i="2"/>
  <c r="AE98" i="2"/>
  <c r="Q10" i="2"/>
  <c r="Q7" i="2"/>
  <c r="R7" i="2"/>
  <c r="Q6" i="2"/>
  <c r="R6" i="2"/>
  <c r="P6" i="2"/>
  <c r="AD6" i="2" s="1"/>
  <c r="P8" i="2"/>
  <c r="AD8" i="2" s="1"/>
  <c r="P9" i="2"/>
  <c r="AD9" i="2" s="1"/>
  <c r="T12" i="2"/>
  <c r="S6" i="2"/>
  <c r="S7" i="2"/>
  <c r="S8" i="2"/>
  <c r="S9" i="2"/>
  <c r="P7" i="2"/>
  <c r="P5" i="2"/>
  <c r="R105" i="2"/>
  <c r="D4" i="9" s="1"/>
  <c r="D15" i="9" s="1"/>
  <c r="T9" i="2"/>
  <c r="S105" i="2"/>
  <c r="E4" i="9" s="1"/>
  <c r="E15" i="9" s="1"/>
  <c r="T8" i="2"/>
  <c r="V4" i="3"/>
  <c r="S4" i="3"/>
  <c r="AD7" i="2" l="1"/>
  <c r="AE10" i="2"/>
  <c r="AD10" i="2"/>
  <c r="AD102" i="2"/>
  <c r="J9" i="11" s="1"/>
  <c r="AE9" i="2"/>
  <c r="AE8" i="2"/>
  <c r="AE6" i="2"/>
  <c r="AE5" i="2"/>
  <c r="AE7" i="2"/>
  <c r="T95" i="2"/>
  <c r="T83" i="2"/>
  <c r="T67" i="2"/>
  <c r="T55" i="2"/>
  <c r="T43" i="2"/>
  <c r="T19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T34" i="2"/>
  <c r="T30" i="2"/>
  <c r="T26" i="2"/>
  <c r="T22" i="2"/>
  <c r="T18" i="2"/>
  <c r="T99" i="2"/>
  <c r="T87" i="2"/>
  <c r="T75" i="2"/>
  <c r="T63" i="2"/>
  <c r="T51" i="2"/>
  <c r="T47" i="2"/>
  <c r="T35" i="2"/>
  <c r="T31" i="2"/>
  <c r="T27" i="2"/>
  <c r="T15" i="2"/>
  <c r="T101" i="2"/>
  <c r="T97" i="2"/>
  <c r="T93" i="2"/>
  <c r="T89" i="2"/>
  <c r="T85" i="2"/>
  <c r="T81" i="2"/>
  <c r="T77" i="2"/>
  <c r="T73" i="2"/>
  <c r="T69" i="2"/>
  <c r="T65" i="2"/>
  <c r="T61" i="2"/>
  <c r="T57" i="2"/>
  <c r="T53" i="2"/>
  <c r="T49" i="2"/>
  <c r="T45" i="2"/>
  <c r="T41" i="2"/>
  <c r="T37" i="2"/>
  <c r="T33" i="2"/>
  <c r="T29" i="2"/>
  <c r="T25" i="2"/>
  <c r="T21" i="2"/>
  <c r="T17" i="2"/>
  <c r="T11" i="2"/>
  <c r="T91" i="2"/>
  <c r="T79" i="2"/>
  <c r="T71" i="2"/>
  <c r="T59" i="2"/>
  <c r="T39" i="2"/>
  <c r="T23" i="2"/>
  <c r="T100" i="2"/>
  <c r="T96" i="2"/>
  <c r="T92" i="2"/>
  <c r="T88" i="2"/>
  <c r="T84" i="2"/>
  <c r="T80" i="2"/>
  <c r="T76" i="2"/>
  <c r="T72" i="2"/>
  <c r="T68" i="2"/>
  <c r="T64" i="2"/>
  <c r="T60" i="2"/>
  <c r="T56" i="2"/>
  <c r="T52" i="2"/>
  <c r="T48" i="2"/>
  <c r="T44" i="2"/>
  <c r="T40" i="2"/>
  <c r="T36" i="2"/>
  <c r="T32" i="2"/>
  <c r="T28" i="2"/>
  <c r="T24" i="2"/>
  <c r="T20" i="2"/>
  <c r="T16" i="2"/>
  <c r="T10" i="2"/>
  <c r="T7" i="2"/>
  <c r="Q105" i="2"/>
  <c r="C4" i="9" s="1"/>
  <c r="C15" i="9" s="1"/>
  <c r="T5" i="2"/>
  <c r="T6" i="2"/>
  <c r="P105" i="2"/>
  <c r="B4" i="9" s="1"/>
  <c r="U4" i="3"/>
  <c r="T4" i="3"/>
  <c r="AE102" i="2" l="1"/>
  <c r="S105" i="4"/>
  <c r="B8" i="9" s="1"/>
  <c r="B15" i="9" s="1"/>
  <c r="F17" i="9" s="1"/>
  <c r="B17" i="9" s="1"/>
  <c r="F18" i="9" l="1"/>
  <c r="B18" i="9" s="1"/>
  <c r="T4" i="2"/>
</calcChain>
</file>

<file path=xl/sharedStrings.xml><?xml version="1.0" encoding="utf-8"?>
<sst xmlns="http://schemas.openxmlformats.org/spreadsheetml/2006/main" count="504" uniqueCount="237">
  <si>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</si>
  <si>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</si>
  <si>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</si>
  <si>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</si>
  <si>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</si>
  <si>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</si>
  <si>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</si>
  <si>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</si>
  <si>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</si>
  <si>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</si>
  <si>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</si>
  <si>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</si>
  <si>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</si>
  <si>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</si>
  <si>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</si>
  <si>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</si>
  <si>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</si>
  <si>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</si>
  <si>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</si>
  <si>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</si>
  <si>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</si>
  <si>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</si>
  <si>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</si>
  <si>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</si>
  <si>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</si>
  <si>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</si>
  <si>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</si>
  <si>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</si>
  <si>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</si>
  <si>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</si>
  <si>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</si>
  <si>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</si>
  <si>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</si>
  <si>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</si>
  <si>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</si>
  <si>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</si>
  <si>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</si>
  <si>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</si>
  <si>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</si>
  <si>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</si>
  <si>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</si>
  <si>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</si>
  <si>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</si>
  <si>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</si>
  <si>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</si>
  <si>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</si>
  <si>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</si>
  <si>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</si>
  <si>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</si>
  <si>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</si>
  <si>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</si>
  <si>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</si>
  <si>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</si>
  <si>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</si>
  <si>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</si>
  <si>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</si>
  <si>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</si>
  <si>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</si>
  <si>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</si>
  <si>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</si>
  <si>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</si>
  <si>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</si>
  <si>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</si>
  <si>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</si>
  <si>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</si>
  <si>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</si>
  <si>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</si>
  <si>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</si>
  <si>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</si>
  <si>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</si>
  <si>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</si>
  <si>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</si>
  <si>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</si>
  <si>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</si>
  <si>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</si>
  <si>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</si>
  <si>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</si>
  <si>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</si>
  <si>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</si>
  <si>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</si>
  <si>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</si>
  <si>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</si>
  <si>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</si>
  <si>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</si>
  <si>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</si>
  <si>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</si>
  <si>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</si>
  <si>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</si>
  <si>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</si>
  <si>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</si>
  <si>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</si>
  <si>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</si>
  <si>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</si>
  <si>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</si>
  <si>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</si>
  <si>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</si>
  <si>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</si>
  <si>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</si>
  <si>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</si>
  <si>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</si>
  <si>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</si>
  <si>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</si>
  <si>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</si>
  <si>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</si>
  <si>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</si>
  <si>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</si>
  <si>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</si>
  <si>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</si>
  <si>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</si>
  <si>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</si>
  <si>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</si>
  <si>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Popis - uvedení  BAT či BREF (název, kapitola, str.), emisní koncentrace, jednotky)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</si>
  <si>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</si>
  <si>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</si>
  <si>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</si>
  <si>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</si>
  <si>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</si>
  <si>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</si>
  <si>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</si>
  <si>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</si>
  <si>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</si>
  <si>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</si>
  <si>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</si>
  <si>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</si>
  <si>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</si>
  <si>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</si>
  <si>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</si>
  <si>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</si>
  <si>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</si>
  <si>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</si>
  <si>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</si>
  <si>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</si>
  <si>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</si>
  <si>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</si>
  <si>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</si>
  <si>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</si>
  <si>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</si>
  <si>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</si>
  <si>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</si>
  <si>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</si>
  <si>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</si>
  <si>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</si>
  <si>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</si>
  <si>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</si>
  <si>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</si>
  <si>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</si>
  <si>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</si>
  <si>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</si>
  <si>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</si>
  <si>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</si>
  <si>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</si>
  <si>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</si>
  <si>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</si>
  <si>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</si>
  <si>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písm_b</t>
  </si>
  <si>
    <t>písm_c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</si>
  <si>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</si>
  <si>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</si>
  <si>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</si>
  <si>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</si>
  <si>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</si>
  <si>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</si>
  <si>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</si>
  <si>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</si>
  <si>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</si>
  <si>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</si>
  <si>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</si>
  <si>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</si>
  <si>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</si>
  <si>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</si>
  <si>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</si>
  <si>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</si>
  <si>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</si>
  <si>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Identifikace provozovatele, provozovny a zdroje s uplatněným nevyměřením poplatku podle § 15, odst. 6, písm. b) a/nebo snížení poplatku podle § 15, odst. 5</t>
  </si>
  <si>
    <t>Identifikace provozovatele, provozovny a zdroje s uplatněným nevyměřením poplatku podle § 15, odst. 6, písm. c) a/nebo snížení poplatku podle § 15, odst. 5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</si>
  <si>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</si>
  <si>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</si>
  <si>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</si>
  <si>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</si>
  <si>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</si>
  <si>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Zjištěná nejvyšší průměrné koncentrace z vyhodnocení kontinuálního měření</t>
  </si>
  <si>
    <t>Celkem poplatek za jednotlivé znečišťující látky pro zdroje a emise, u nichž bylo uplatněno nevyměření poplatku podle písm. a)</t>
  </si>
  <si>
    <t>Zjištěná nejvyšší průměrná koncentrace z vyhodnocení kontinuálního měření</t>
  </si>
  <si>
    <t>NEJPRVE VYPLŇTE 
Rok, IČO a IČP!</t>
  </si>
  <si>
    <t>skrýt sloupec</t>
  </si>
  <si>
    <t>Tento list je určen pro vložení emisí, kterých se netýká snížení nebo nevyměření poplatku a pro součty všech emisí a poplatků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</si>
  <si>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</si>
  <si>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</si>
  <si>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</si>
  <si>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t>Odkaz na Stanovisko</t>
  </si>
  <si>
    <t>V tomto listu je uveden text příslušné legislativy a odkaz na Stanovisko odboru ochrany ovzduší MŽP</t>
  </si>
  <si>
    <t>Tento list je určen pro údaje týkající se rekonstrukce/modernizace a porovnání s emisemi za rok 2010 (využití pouze pro nevyměření poplatku)</t>
  </si>
  <si>
    <r>
      <rPr>
        <b/>
        <sz val="12"/>
        <color theme="1"/>
        <rFont val="Calibri"/>
        <family val="2"/>
        <charset val="238"/>
        <scheme val="minor"/>
      </rPr>
      <t>Množství emisí ve srovnávacím roce 2010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</si>
  <si>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</si>
  <si>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</si>
  <si>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</si>
  <si>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</si>
  <si>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</si>
  <si>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</si>
  <si>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</si>
  <si>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</si>
  <si>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</si>
  <si>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t>Horní hranice úrovně emisí spojená s BAT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</si>
  <si>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</si>
  <si>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</si>
  <si>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</si>
  <si>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t>Tento list je určen pro uplatnění snížení a/nebo nevyměření poplatku za znečišťující látky ze stacionárních zdrojů dle § 15 odst. 5 a/nebo odst. 6 písm. b) - srovnání emisní koncentrace v odpadním plynu s úrovní emisí BAT/BREF</t>
  </si>
  <si>
    <t>Tento list je určen pro uplatnění snížení a/nebo nevyměření poplatku za znečišťující látky ze stacionárních zdrojů dle § 15 odst. 5 a/nebo odst. 6 písm. c) - srovnání emisní koncentrace v odpadním plynu se SEL</t>
  </si>
  <si>
    <r>
      <rPr>
        <b/>
        <sz val="14"/>
        <color theme="1"/>
        <rFont val="Calibri"/>
        <family val="2"/>
        <charset val="238"/>
        <scheme val="minor"/>
      </rPr>
      <t>Hodnota specifického emisního limitu</t>
    </r>
    <r>
      <rPr>
        <sz val="14"/>
        <color rgb="FFFF0000"/>
        <rFont val="Calibri"/>
        <family val="2"/>
        <charset val="238"/>
        <scheme val="minor"/>
      </rPr>
      <t xml:space="preserve">  - při zohlednění časového intervalu</t>
    </r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</si>
  <si>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c)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</si>
  <si>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c) nebo snížení poplatku podle odst. 5 dle SEL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</si>
  <si>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</si>
  <si>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Celkem poplatek za jednotlivé znečišťující látky pro zdroje, u nichž bylo uplatněno snížení poplatku podle odst. 5 dle SEL a/nebo nevyměření poplatku podle odst. 6 písm. c)</t>
  </si>
  <si>
    <t>Popis k použitému SEL pro každý zdroj samostatně</t>
  </si>
  <si>
    <t>Popis - uvedení časového intervalu, ve kterém byl zjištěn největší poměr naměřené a limitované koncentrace, popř. odkaz na další soubor v příloze F_OVZ_POPL (lze přiložit "sponkou")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</si>
  <si>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</si>
  <si>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b) a/nebo snížení poplatku podle § 15, odst. 5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</si>
  <si>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 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c) a/nebo snížení poplatku podle § 15, odst. 5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</si>
  <si>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</si>
  <si>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</si>
  <si>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</si>
  <si>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nevyměřených poplatků (množství emisí x sazba dle přílohy č. 9) + poplatků po snížení + poplatků bez uplatnění nevyměření nebo snížení; pokud nedosahuje 50 tis. Kč, poplatkové přiznání se NEPODÁVÁ!</t>
    </r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</si>
  <si>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</si>
  <si>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</si>
  <si>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</si>
  <si>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</si>
  <si>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</si>
  <si>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</si>
  <si>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</si>
  <si>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</si>
  <si>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</si>
  <si>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</si>
  <si>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</si>
  <si>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bez využití nevyměření podle § 15, odst. 6 pod 50 tis. Kč, poplatkové přiznání se </t>
    </r>
    <r>
      <rPr>
        <b/>
        <sz val="16"/>
        <rFont val="Calibri"/>
        <family val="2"/>
        <charset val="238"/>
        <scheme val="minor"/>
      </rPr>
      <t>NEPODÁVÁ</t>
    </r>
    <r>
      <rPr>
        <b/>
        <sz val="14"/>
        <rFont val="Calibri"/>
        <family val="2"/>
        <charset val="238"/>
        <scheme val="minor"/>
      </rPr>
      <t xml:space="preserve">. 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</si>
  <si>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</si>
  <si>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MS Excel 2013, verze v1.2</t>
  </si>
  <si>
    <t>počet znečišťujících látek s využitím nevyměření poplatku podle § 15, odst.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</si>
</sst>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/>
    <xf numFmtId="0" fontId="0" fillId="0" borderId="60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3" fillId="5" borderId="69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0" fontId="3" fillId="5" borderId="74" xfId="2" applyFill="1" applyBorder="1" applyAlignment="1">
      <alignment vertical="center"/>
    </xf>
    <xf numFmtId="0" fontId="3" fillId="5" borderId="70" xfId="2" applyFill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1" xfId="0" applyBorder="1" applyAlignment="1">
      <alignment vertical="center"/>
    </xf>
    <xf numFmtId="0" fontId="7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5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/>
      <protection locked="0"/>
    </xf>
    <xf numFmtId="0" fontId="0" fillId="6" borderId="9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2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3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0" fillId="6" borderId="101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2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9" fillId="0" borderId="108" xfId="0" applyFont="1" applyBorder="1"/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0" xfId="1" applyFont="1" applyFill="1" applyBorder="1" applyAlignment="1">
      <alignment vertical="center" wrapText="1"/>
    </xf>
    <xf numFmtId="0" fontId="18" fillId="3" borderId="112" xfId="1" applyFont="1" applyFill="1" applyBorder="1" applyAlignment="1">
      <alignment vertical="center" wrapText="1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1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5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6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6" xfId="1" applyFont="1" applyFill="1" applyBorder="1" applyAlignment="1">
      <alignment vertical="center" wrapText="1"/>
    </xf>
    <xf numFmtId="0" fontId="0" fillId="0" borderId="117" xfId="0" applyBorder="1"/>
    <xf numFmtId="0" fontId="27" fillId="0" borderId="61" xfId="0" applyFont="1" applyBorder="1" applyAlignment="1">
      <alignment vertical="center"/>
    </xf>
    <xf numFmtId="166" fontId="26" fillId="0" borderId="11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5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5" xfId="0" applyFill="1" applyBorder="1"/>
    <xf numFmtId="0" fontId="0" fillId="3" borderId="0" xfId="0" applyFill="1" applyBorder="1"/>
    <xf numFmtId="0" fontId="0" fillId="3" borderId="59" xfId="0" applyFill="1" applyBorder="1"/>
    <xf numFmtId="0" fontId="9" fillId="3" borderId="0" xfId="0" applyFont="1" applyFill="1"/>
    <xf numFmtId="0" fontId="0" fillId="3" borderId="0" xfId="0" applyFill="1"/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4" xfId="0" applyFont="1" applyFill="1" applyBorder="1" applyAlignment="1" applyProtection="1">
      <alignment horizontal="left" vertical="center" wrapText="1"/>
      <protection locked="0"/>
    </xf>
    <xf numFmtId="0" fontId="28" fillId="4" borderId="86" xfId="0" applyFont="1" applyFill="1" applyBorder="1" applyAlignment="1" applyProtection="1">
      <alignment horizontal="left" vertical="center" wrapText="1"/>
      <protection locked="0"/>
    </xf>
    <xf numFmtId="0" fontId="28" fillId="4" borderId="88" xfId="0" applyFont="1" applyFill="1" applyBorder="1" applyAlignment="1" applyProtection="1">
      <alignment horizontal="left" vertical="center" wrapText="1"/>
      <protection locked="0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85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2" xfId="0" applyFont="1" applyFill="1" applyBorder="1" applyAlignment="1">
      <alignment horizontal="center"/>
    </xf>
    <xf numFmtId="0" fontId="0" fillId="10" borderId="123" xfId="0" applyFill="1" applyBorder="1"/>
    <xf numFmtId="0" fontId="0" fillId="10" borderId="124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5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6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1" xfId="0" applyFill="1" applyBorder="1"/>
    <xf numFmtId="0" fontId="0" fillId="8" borderId="0" xfId="0" applyFill="1"/>
    <xf numFmtId="0" fontId="0" fillId="6" borderId="127" xfId="0" applyFill="1" applyBorder="1" applyAlignment="1">
      <alignment horizontal="center" vertical="center"/>
    </xf>
    <xf numFmtId="0" fontId="11" fillId="6" borderId="128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30" xfId="0" applyNumberFormat="1" applyFill="1" applyBorder="1" applyAlignment="1">
      <alignment horizontal="center" vertical="center"/>
    </xf>
    <xf numFmtId="168" fontId="0" fillId="6" borderId="87" xfId="0" applyNumberForma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139" xfId="2" applyFont="1" applyFill="1" applyBorder="1" applyAlignment="1">
      <alignment horizontal="center" vertical="center"/>
    </xf>
    <xf numFmtId="0" fontId="32" fillId="5" borderId="75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2" xfId="2" applyFont="1" applyFill="1" applyBorder="1" applyAlignment="1">
      <alignment vertical="center"/>
    </xf>
    <xf numFmtId="0" fontId="35" fillId="5" borderId="135" xfId="2" applyFont="1" applyFill="1" applyBorder="1" applyAlignment="1">
      <alignment vertical="center"/>
    </xf>
    <xf numFmtId="0" fontId="31" fillId="0" borderId="142" xfId="0" applyFont="1" applyBorder="1" applyAlignment="1">
      <alignment horizontal="right"/>
    </xf>
    <xf numFmtId="0" fontId="0" fillId="0" borderId="143" xfId="0" applyBorder="1"/>
    <xf numFmtId="0" fontId="0" fillId="0" borderId="142" xfId="0" applyBorder="1"/>
    <xf numFmtId="0" fontId="31" fillId="0" borderId="144" xfId="0" applyFont="1" applyBorder="1" applyAlignment="1">
      <alignment horizontal="right"/>
    </xf>
    <xf numFmtId="0" fontId="0" fillId="0" borderId="145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40" xfId="0" applyFont="1" applyBorder="1" applyAlignment="1">
      <alignment horizontal="center"/>
    </xf>
    <xf numFmtId="0" fontId="31" fillId="0" borderId="141" xfId="0" applyFont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3" fillId="10" borderId="148" xfId="0" applyFont="1" applyFill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4" fillId="0" borderId="151" xfId="0" applyFont="1" applyBorder="1" applyAlignment="1">
      <alignment horizontal="center"/>
    </xf>
    <xf numFmtId="0" fontId="38" fillId="0" borderId="0" xfId="0" applyFont="1"/>
    <xf numFmtId="0" fontId="14" fillId="6" borderId="62" xfId="0" applyNumberFormat="1" applyFont="1" applyFill="1" applyBorder="1" applyAlignment="1">
      <alignment vertical="center" wrapText="1"/>
    </xf>
    <xf numFmtId="166" fontId="26" fillId="0" borderId="153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4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9" fillId="6" borderId="62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/>
    </xf>
    <xf numFmtId="0" fontId="41" fillId="0" borderId="0" xfId="0" applyFont="1"/>
    <xf numFmtId="0" fontId="40" fillId="0" borderId="0" xfId="0" applyFont="1"/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1" xfId="0" applyFont="1" applyFill="1" applyBorder="1" applyAlignment="1" applyProtection="1">
      <alignment horizontal="center" vertical="center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3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68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8" fillId="7" borderId="100" xfId="0" applyFont="1" applyFill="1" applyBorder="1" applyAlignment="1">
      <alignment horizontal="center" vertical="center"/>
    </xf>
    <xf numFmtId="0" fontId="8" fillId="7" borderId="100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/>
    </xf>
    <xf numFmtId="0" fontId="9" fillId="7" borderId="65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9" fillId="7" borderId="66" xfId="0" applyFont="1" applyFill="1" applyBorder="1" applyAlignment="1">
      <alignment vertical="center"/>
    </xf>
    <xf numFmtId="0" fontId="9" fillId="7" borderId="66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3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68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4" fontId="42" fillId="0" borderId="32" xfId="0" applyNumberFormat="1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4" fontId="42" fillId="0" borderId="72" xfId="0" applyNumberFormat="1" applyFont="1" applyBorder="1" applyAlignment="1">
      <alignment horizontal="center" vertical="center"/>
    </xf>
    <xf numFmtId="4" fontId="42" fillId="0" borderId="13" xfId="0" applyNumberFormat="1" applyFont="1" applyBorder="1" applyAlignment="1">
      <alignment horizontal="center" vertical="center"/>
    </xf>
    <xf numFmtId="4" fontId="15" fillId="0" borderId="52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 wrapText="1"/>
    </xf>
    <xf numFmtId="4" fontId="42" fillId="0" borderId="16" xfId="0" applyNumberFormat="1" applyFont="1" applyBorder="1" applyAlignment="1">
      <alignment horizontal="center" vertical="center"/>
    </xf>
    <xf numFmtId="4" fontId="42" fillId="0" borderId="10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0" fontId="43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7" fillId="3" borderId="107" xfId="1" applyFont="1" applyFill="1" applyBorder="1" applyAlignment="1">
      <alignment vertical="center" wrapText="1"/>
    </xf>
    <xf numFmtId="0" fontId="48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9" fillId="4" borderId="114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4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5" xfId="2" applyFill="1" applyBorder="1" applyAlignment="1">
      <alignment horizontal="center" vertical="center"/>
    </xf>
    <xf numFmtId="44" fontId="50" fillId="6" borderId="119" xfId="0" applyNumberFormat="1" applyFont="1" applyFill="1" applyBorder="1" applyAlignment="1">
      <alignment horizontal="center" vertical="center"/>
    </xf>
    <xf numFmtId="44" fontId="50" fillId="6" borderId="120" xfId="0" applyNumberFormat="1" applyFont="1" applyFill="1" applyBorder="1" applyAlignment="1">
      <alignment horizontal="center" vertical="center"/>
    </xf>
    <xf numFmtId="0" fontId="50" fillId="3" borderId="105" xfId="0" applyFont="1" applyFill="1" applyBorder="1"/>
    <xf numFmtId="0" fontId="50" fillId="3" borderId="0" xfId="0" applyFont="1" applyFill="1" applyBorder="1"/>
    <xf numFmtId="165" fontId="50" fillId="6" borderId="106" xfId="0" applyNumberFormat="1" applyFont="1" applyFill="1" applyBorder="1" applyAlignment="1">
      <alignment horizontal="center" vertical="center"/>
    </xf>
    <xf numFmtId="165" fontId="50" fillId="6" borderId="46" xfId="0" applyNumberFormat="1" applyFont="1" applyFill="1" applyBorder="1" applyAlignment="1">
      <alignment horizontal="center" vertical="center"/>
    </xf>
    <xf numFmtId="44" fontId="51" fillId="6" borderId="106" xfId="0" applyNumberFormat="1" applyFont="1" applyFill="1" applyBorder="1" applyAlignment="1">
      <alignment horizontal="center" vertical="center"/>
    </xf>
    <xf numFmtId="44" fontId="51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4" fillId="0" borderId="10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left" vertical="center" wrapText="1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12" fillId="5" borderId="79" xfId="3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6" fillId="0" borderId="75" xfId="3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6" fillId="0" borderId="57" xfId="3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2" fillId="0" borderId="152" xfId="0" applyFont="1" applyBorder="1" applyAlignment="1" applyProtection="1">
      <alignment horizontal="left" vertical="center" wrapText="1"/>
      <protection locked="0"/>
    </xf>
    <xf numFmtId="0" fontId="52" fillId="0" borderId="73" xfId="0" applyFont="1" applyBorder="1" applyAlignment="1" applyProtection="1">
      <alignment horizontal="left" vertical="center" wrapText="1"/>
      <protection locked="0"/>
    </xf>
    <xf numFmtId="0" fontId="52" fillId="0" borderId="53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2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každém listu "písm_a", atd.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vahlášce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za rok 2010</a:t>
          </a:r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pism_b_BAT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pism_c_SEL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pism_b_BAT ,  pism_c_SEL"se vyplní  č. zdroje, název zdroje, atd. a dále </a:t>
          </a:r>
          <a:r>
            <a:rPr lang="cs-CZ" sz="1200" b="1"/>
            <a:t>údaje s hodnotami emisí (list pism_a), nebo údaje s hodnotami koncentrací a emisí (listy pism_b_BAT nebo pism_c_SEL)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 b="1"/>
            <a:t>pro vyplnění listu pism_c_SEL </a:t>
          </a:r>
          <a:r>
            <a:rPr lang="cs-CZ" sz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/>
            <a:t>platí:</a:t>
          </a:r>
          <a:r>
            <a:rPr lang="cs-CZ" sz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6C27C7BB-B486-4196-B251-390869BE4489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9B19693-4B2D-485F-91FF-87563125BB4F}" type="parTrans" cxnId="{E369D071-4ACC-46BE-9BCB-B0EB8D763BE5}">
      <dgm:prSet/>
      <dgm:spPr/>
      <dgm:t>
        <a:bodyPr/>
        <a:lstStyle/>
        <a:p>
          <a:endParaRPr lang="cs-CZ"/>
        </a:p>
      </dgm:t>
    </dgm:pt>
    <dgm:pt modelId="{2A8DAA5B-F14E-46F4-BFC3-975FF9802189}" type="sibTrans" cxnId="{E369D071-4ACC-46BE-9BCB-B0EB8D763BE5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D1AD5415-6B53-4870-AC08-59BDAF00D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</dgm:t>
    </dgm:pt>
    <dgm:pt modelId="{325DB2E6-1235-45ED-9DEC-0AB5349D8B2B}" type="parTrans" cxnId="{7A4AD009-EED7-43A7-9125-BE09CC52ACE0}">
      <dgm:prSet/>
      <dgm:spPr/>
      <dgm:t>
        <a:bodyPr/>
        <a:lstStyle/>
        <a:p>
          <a:endParaRPr lang="cs-CZ"/>
        </a:p>
      </dgm:t>
    </dgm:pt>
    <dgm:pt modelId="{47701A17-9102-4A33-8DBF-CD873C12D1B4}" type="sibTrans" cxnId="{7A4AD009-EED7-43A7-9125-BE09CC52ACE0}">
      <dgm:prSet/>
      <dgm:spPr/>
      <dgm:t>
        <a:bodyPr/>
        <a:lstStyle/>
        <a:p>
          <a:endParaRPr lang="cs-CZ"/>
        </a:p>
      </dgm:t>
    </dgm:pt>
    <dgm:pt modelId="{FC5661C3-B105-4B18-9A12-63B464280FD8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</dgm:t>
    </dgm:pt>
    <dgm:pt modelId="{C87E466B-82CD-4230-B0AC-CE335D9DDC6C}" type="parTrans" cxnId="{6F139453-3471-4898-A6A4-146C7083360D}">
      <dgm:prSet/>
      <dgm:spPr/>
      <dgm:t>
        <a:bodyPr/>
        <a:lstStyle/>
        <a:p>
          <a:endParaRPr lang="cs-CZ"/>
        </a:p>
      </dgm:t>
    </dgm:pt>
    <dgm:pt modelId="{CDCF9536-A932-4E44-9635-3F859A3D7547}" type="sibTrans" cxnId="{6F139453-3471-4898-A6A4-146C7083360D}">
      <dgm:prSet/>
      <dgm:spPr/>
      <dgm:t>
        <a:bodyPr/>
        <a:lstStyle/>
        <a:p>
          <a:endParaRPr lang="cs-CZ"/>
        </a:p>
      </dgm:t>
    </dgm:pt>
    <dgm:pt modelId="{70B59053-F5C6-41B8-B8A9-8FCD7AAF5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</dgm:t>
    </dgm:pt>
    <dgm:pt modelId="{E161E767-077D-44B7-B44E-E1C83D4DB348}" type="parTrans" cxnId="{73B7057E-9AD8-43B9-86CA-FB2F70EC39F1}">
      <dgm:prSet/>
      <dgm:spPr/>
      <dgm:t>
        <a:bodyPr/>
        <a:lstStyle/>
        <a:p>
          <a:endParaRPr lang="cs-CZ"/>
        </a:p>
      </dgm:t>
    </dgm:pt>
    <dgm:pt modelId="{6D0CE674-F0D3-42FA-9E93-F160A7BD2F16}" type="sibTrans" cxnId="{73B7057E-9AD8-43B9-86CA-FB2F70EC39F1}">
      <dgm:prSet/>
      <dgm:spPr/>
      <dgm:t>
        <a:bodyPr/>
        <a:lstStyle/>
        <a:p>
          <a:endParaRPr lang="cs-CZ"/>
        </a:p>
      </dgm:t>
    </dgm:pt>
    <dgm:pt modelId="{D6EE3AF6-1851-4435-9153-E1933A0A9F85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</dgm:t>
    </dgm:pt>
    <dgm:pt modelId="{08FD8A5B-2801-4675-ACF5-A9F22DCE435C}" type="parTrans" cxnId="{075F3FFB-BE5E-4BF8-A669-F2A1E3700D46}">
      <dgm:prSet/>
      <dgm:spPr/>
      <dgm:t>
        <a:bodyPr/>
        <a:lstStyle/>
        <a:p>
          <a:endParaRPr lang="cs-CZ"/>
        </a:p>
      </dgm:t>
    </dgm:pt>
    <dgm:pt modelId="{C6CF2FE1-2458-4982-BF15-9175358B69EE}" type="sibTrans" cxnId="{075F3FFB-BE5E-4BF8-A669-F2A1E3700D46}">
      <dgm:prSet/>
      <dgm:spPr/>
      <dgm:t>
        <a:bodyPr/>
        <a:lstStyle/>
        <a:p>
          <a:endParaRPr lang="cs-CZ"/>
        </a:p>
      </dgm:t>
    </dgm:pt>
    <dgm:pt modelId="{5FD6B33E-111C-4246-BF1E-8C79AD4E3852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</dgm:t>
    </dgm:pt>
    <dgm:pt modelId="{2990B221-F555-4125-AF5F-165B8826786B}" type="parTrans" cxnId="{6CFA47D5-4B7A-4A17-BCF0-80D1D2ED1090}">
      <dgm:prSet/>
      <dgm:spPr/>
      <dgm:t>
        <a:bodyPr/>
        <a:lstStyle/>
        <a:p>
          <a:endParaRPr lang="cs-CZ"/>
        </a:p>
      </dgm:t>
    </dgm:pt>
    <dgm:pt modelId="{D941A534-B42E-4901-9D2C-394C05A47D06}" type="sibTrans" cxnId="{6CFA47D5-4B7A-4A17-BCF0-80D1D2ED1090}">
      <dgm:prSet/>
      <dgm:spPr/>
      <dgm:t>
        <a:bodyPr/>
        <a:lstStyle/>
        <a:p>
          <a:endParaRPr lang="cs-CZ"/>
        </a:p>
      </dgm:t>
    </dgm:pt>
    <dgm:pt modelId="{6273C787-4ED7-42AF-95EC-3859587E2B53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gm:t>
    </dgm:pt>
    <dgm:pt modelId="{75C91CBA-0964-4681-A09D-635C488F988A}" type="parTrans" cxnId="{2BFAE3B6-264A-4E22-A768-4F90214E2C08}">
      <dgm:prSet/>
      <dgm:spPr/>
      <dgm:t>
        <a:bodyPr/>
        <a:lstStyle/>
        <a:p>
          <a:endParaRPr lang="cs-CZ"/>
        </a:p>
      </dgm:t>
    </dgm:pt>
    <dgm:pt modelId="{7F4665F2-95DF-4C17-8669-2836CF60A071}" type="sibTrans" cxnId="{2BFAE3B6-264A-4E22-A768-4F90214E2C08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-1544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-309" custLinFactNeighborY="1950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NeighborX="92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235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NeighborX="1037" custLinFactNeighborY="74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309" custLinFactNeighborY="18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461D88BB-EF59-413E-92DB-C29186E2E2A8}" type="presOf" srcId="{70B59053-F5C6-41B8-B8A9-8FCD7AAF5C17}" destId="{AB260F76-DEE6-44BF-90E6-9CB7DF9C5773}" srcOrd="0" destOrd="3" presId="urn:microsoft.com/office/officeart/2005/8/layout/hList1"/>
    <dgm:cxn modelId="{E369D071-4ACC-46BE-9BCB-B0EB8D763BE5}" srcId="{264EAB7D-6188-4ABC-B457-443F8169ADF4}" destId="{6C27C7BB-B486-4196-B251-390869BE4489}" srcOrd="3" destOrd="0" parTransId="{B9B19693-4B2D-485F-91FF-87563125BB4F}" sibTransId="{2A8DAA5B-F14E-46F4-BFC3-975FF9802189}"/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5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075F3FFB-BE5E-4BF8-A669-F2A1E3700D46}" srcId="{70ECE7C2-6B41-4C16-99F6-7D9A12489A1F}" destId="{D6EE3AF6-1851-4435-9153-E1933A0A9F85}" srcOrd="4" destOrd="0" parTransId="{08FD8A5B-2801-4675-ACF5-A9F22DCE435C}" sibTransId="{C6CF2FE1-2458-4982-BF15-9175358B69EE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30621394-E004-4D17-A6F3-2E63F689B14C}" type="presOf" srcId="{D6EE3AF6-1851-4435-9153-E1933A0A9F85}" destId="{AB260F76-DEE6-44BF-90E6-9CB7DF9C5773}" srcOrd="0" destOrd="4" presId="urn:microsoft.com/office/officeart/2005/8/layout/hList1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3B7057E-9AD8-43B9-86CA-FB2F70EC39F1}" srcId="{70ECE7C2-6B41-4C16-99F6-7D9A12489A1F}" destId="{70B59053-F5C6-41B8-B8A9-8FCD7AAF5C17}" srcOrd="3" destOrd="0" parTransId="{E161E767-077D-44B7-B44E-E1C83D4DB348}" sibTransId="{6D0CE674-F0D3-42FA-9E93-F160A7BD2F16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81F19AC0-46AD-4C64-999F-0870F3709A3C}" type="presOf" srcId="{5FD6B33E-111C-4246-BF1E-8C79AD4E3852}" destId="{AB260F76-DEE6-44BF-90E6-9CB7DF9C5773}" srcOrd="0" destOrd="5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DFDFBB1-AAAC-469C-8BE6-BE522357A3C1}" type="presOf" srcId="{FC5661C3-B105-4B18-9A12-63B464280FD8}" destId="{AB260F76-DEE6-44BF-90E6-9CB7DF9C5773}" srcOrd="0" destOrd="2" presId="urn:microsoft.com/office/officeart/2005/8/layout/hList1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85D32C78-AAD9-404B-ACA7-926DB584E3BB}" type="presOf" srcId="{D1AD5415-6B53-4870-AC08-59BDAF00DC17}" destId="{AB260F76-DEE6-44BF-90E6-9CB7DF9C5773}" srcOrd="0" destOrd="1" presId="urn:microsoft.com/office/officeart/2005/8/layout/hList1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2B762F7D-82CA-4ADE-815B-BD5948267339}" type="presOf" srcId="{6273C787-4ED7-42AF-95EC-3859587E2B53}" destId="{AB260F76-DEE6-44BF-90E6-9CB7DF9C5773}" srcOrd="0" destOrd="6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4" presId="urn:microsoft.com/office/officeart/2005/8/layout/hList1"/>
    <dgm:cxn modelId="{6717751B-047A-4847-A3A2-064C1A39672C}" type="presOf" srcId="{E564C1AF-1A08-4798-B55E-D837F6E5A42E}" destId="{39C4E091-F2D4-4334-B3AA-28B36C2EAE59}" srcOrd="0" destOrd="5" presId="urn:microsoft.com/office/officeart/2005/8/layout/hList1"/>
    <dgm:cxn modelId="{C0465B03-D55D-4DEE-8A47-2EABE856067E}" type="presOf" srcId="{6C27C7BB-B486-4196-B251-390869BE4489}" destId="{39C4E091-F2D4-4334-B3AA-28B36C2EAE59}" srcOrd="0" destOrd="3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6F139453-3471-4898-A6A4-146C7083360D}" srcId="{70ECE7C2-6B41-4C16-99F6-7D9A12489A1F}" destId="{FC5661C3-B105-4B18-9A12-63B464280FD8}" srcOrd="2" destOrd="0" parTransId="{C87E466B-82CD-4230-B0AC-CE335D9DDC6C}" sibTransId="{CDCF9536-A932-4E44-9635-3F859A3D7547}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6CFA47D5-4B7A-4A17-BCF0-80D1D2ED1090}" srcId="{70ECE7C2-6B41-4C16-99F6-7D9A12489A1F}" destId="{5FD6B33E-111C-4246-BF1E-8C79AD4E3852}" srcOrd="5" destOrd="0" parTransId="{2990B221-F555-4125-AF5F-165B8826786B}" sibTransId="{D941A534-B42E-4901-9D2C-394C05A47D06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4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A4AD009-EED7-43A7-9125-BE09CC52ACE0}" srcId="{70ECE7C2-6B41-4C16-99F6-7D9A12489A1F}" destId="{D1AD5415-6B53-4870-AC08-59BDAF00DC17}" srcOrd="1" destOrd="0" parTransId="{325DB2E6-1235-45ED-9DEC-0AB5349D8B2B}" sibTransId="{47701A17-9102-4A33-8DBF-CD873C12D1B4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2BFAE3B6-264A-4E22-A768-4F90214E2C08}" srcId="{70ECE7C2-6B41-4C16-99F6-7D9A12489A1F}" destId="{6273C787-4ED7-42AF-95EC-3859587E2B53}" srcOrd="6" destOrd="0" parTransId="{75C91CBA-0964-4681-A09D-635C488F988A}" sibTransId="{7F4665F2-95DF-4C17-8669-2836CF60A071}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Poplatek za znečišťování se vypočte jako součin základu poplatku a sazby uvedené v příloze č. 9 bodu 1 k tomuto zákonu. </a:t>
          </a:r>
          <a:endParaRPr lang="cs-CZ" sz="17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89E1AA6C-4C95-416A-BE6A-9D9E9782A9DC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F753F51E-81A9-4AE8-854B-F330A0D513E0}" type="parTrans" cxnId="{B264759F-80A2-4C35-A889-F9173F532179}">
      <dgm:prSet/>
      <dgm:spPr/>
      <dgm:t>
        <a:bodyPr/>
        <a:lstStyle/>
        <a:p>
          <a:endParaRPr lang="cs-CZ"/>
        </a:p>
      </dgm:t>
    </dgm:pt>
    <dgm:pt modelId="{1F4CE5BB-B2D9-4087-8240-5AD07E45F420}" type="sibTrans" cxnId="{B264759F-80A2-4C35-A889-F9173F532179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6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600"/>
            <a:t>b) stacionární zdroj, pro nějž jsou specifikovány nejlepší dostupné techniky, dosahuje v celém poplatkovém období nižší emisní koncentrace nežli 50% horní hranice úrovně emisí spojené s nejlepšími dostupnými technikami podle informací zveřejňovaných Evropskou komisí, nebo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600"/>
            <a:t>c) stacionární zdroj, pro nějž nejsou specifikovány nejlepší dostupné techniky, dosahuje v celém poplatkovém období nižší emisní koncentrace nežli 50 % hodnoty specifického emisního limitu.</a:t>
          </a:r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E28A8CAA-4EE3-49B7-BA33-B0C0EDCF0402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1D2BB472-0322-4023-8710-C91332C65330}" type="sibTrans" cxnId="{7D84AECF-6F6F-421D-972F-62DEB9BBE2EB}">
      <dgm:prSet/>
      <dgm:spPr/>
      <dgm:t>
        <a:bodyPr/>
        <a:lstStyle/>
        <a:p>
          <a:endParaRPr lang="cs-CZ"/>
        </a:p>
      </dgm:t>
    </dgm:pt>
    <dgm:pt modelId="{3CF1DA5E-17B1-400D-BEA4-C2D3580BC880}" type="parTrans" cxnId="{7D84AECF-6F6F-421D-972F-62DEB9BBE2EB}">
      <dgm:prSet/>
      <dgm:spPr/>
      <dgm:t>
        <a:bodyPr/>
        <a:lstStyle/>
        <a:p>
          <a:endParaRPr lang="cs-CZ"/>
        </a:p>
      </dgm:t>
    </dgm:pt>
    <dgm:pt modelId="{13B06FC1-7783-452C-8709-7FB2D8CAF70B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B53C157E-253B-44A5-BB9B-715CAD1FF848}" type="sibTrans" cxnId="{9F2373DF-7300-4D99-8974-10190B634DB6}">
      <dgm:prSet/>
      <dgm:spPr/>
      <dgm:t>
        <a:bodyPr/>
        <a:lstStyle/>
        <a:p>
          <a:endParaRPr lang="cs-CZ"/>
        </a:p>
      </dgm:t>
    </dgm:pt>
    <dgm:pt modelId="{7DBD3D67-7CBC-495F-AD27-2B1A972D735A}" type="parTrans" cxnId="{9F2373DF-7300-4D99-8974-10190B634DB6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2000" b="1">
            <a:solidFill>
              <a:srgbClr val="FF0000"/>
            </a:solidFill>
          </a:endParaRP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5930992C-4F09-443A-B624-B74903F0F6B7}">
      <dgm:prSet custT="1"/>
      <dgm:spPr/>
      <dgm:t>
        <a:bodyPr/>
        <a:lstStyle/>
        <a:p>
          <a:r>
            <a:rPr lang="cs-CZ" sz="2000" b="1"/>
            <a:t>Poplatek za znečišťování za kalendářní rok 2017 a následující poplatková období se vypočte jako součin základu poplatku, sazby a koeficientu úrovně emisí, uvedeného v příloze č. 9 bodu 2 k tomuto zákonu, stanoveného podle dosahované emisní koncentrace dané znečišťující látky v celém poplatkovém období. </a:t>
          </a:r>
          <a:r>
            <a:rPr lang="cs-CZ" sz="1700"/>
            <a:t>Po sečtení poplatků za jednotlivé znečišťující látky za všechny stacionární zdroje v rámci provozovny se celková částka zaokrouhlí na celé stokoruny nahoru.</a:t>
          </a:r>
        </a:p>
      </dgm:t>
    </dgm:pt>
    <dgm:pt modelId="{4278C0E3-8692-4E6D-B9C7-FFE0A1119E8D}" type="parTrans" cxnId="{1401352B-9B8F-46BB-A2E9-81C8B59AFC68}">
      <dgm:prSet/>
      <dgm:spPr/>
      <dgm:t>
        <a:bodyPr/>
        <a:lstStyle/>
        <a:p>
          <a:endParaRPr lang="cs-CZ"/>
        </a:p>
      </dgm:t>
    </dgm:pt>
    <dgm:pt modelId="{CCCD05DB-986D-45E3-8B6C-1DB400213E1E}" type="sibTrans" cxnId="{1401352B-9B8F-46BB-A2E9-81C8B59AFC68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DC375761-FE99-42F6-BA46-56B23F35212C}" type="presOf" srcId="{E720FF66-7C03-41BE-A301-F8C22F5650EC}" destId="{F4C00CCB-CC87-4A51-9423-7FAE28227C30}" srcOrd="0" destOrd="6" presId="urn:microsoft.com/office/officeart/2005/8/layout/hList1"/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9F2373DF-7300-4D99-8974-10190B634DB6}" srcId="{D249C51B-E08A-4807-9865-7554C2AA2670}" destId="{13B06FC1-7783-452C-8709-7FB2D8CAF70B}" srcOrd="3" destOrd="0" parTransId="{7DBD3D67-7CBC-495F-AD27-2B1A972D735A}" sibTransId="{B53C157E-253B-44A5-BB9B-715CAD1FF848}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A9E9D87D-281A-4A63-AD8E-68E2438D3EB7}" type="presOf" srcId="{BAD7CA28-AFA8-4E97-AEB1-817CDBF03A63}" destId="{F4C00CCB-CC87-4A51-9423-7FAE28227C30}" srcOrd="0" destOrd="5" presId="urn:microsoft.com/office/officeart/2005/8/layout/hList1"/>
    <dgm:cxn modelId="{2B706C62-51B7-4D7D-B793-832A0D5DE701}" srcId="{D249C51B-E08A-4807-9865-7554C2AA2670}" destId="{BAD7CA28-AFA8-4E97-AEB1-817CDBF03A63}" srcOrd="5" destOrd="0" parTransId="{008F751D-CB98-47BB-A862-337840D657D9}" sibTransId="{7ED3BF4A-D49D-4A2D-A6F9-32D4BA03675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1401352B-9B8F-46BB-A2E9-81C8B59AFC68}" srcId="{93BDD419-0915-494E-BA4E-77C709605738}" destId="{5930992C-4F09-443A-B624-B74903F0F6B7}" srcOrd="3" destOrd="0" parTransId="{4278C0E3-8692-4E6D-B9C7-FFE0A1119E8D}" sibTransId="{CCCD05DB-986D-45E3-8B6C-1DB400213E1E}"/>
    <dgm:cxn modelId="{47250A35-841B-4E00-A74E-D893187CAF2F}" type="presOf" srcId="{5930992C-4F09-443A-B624-B74903F0F6B7}" destId="{394300F8-E11B-4C33-B084-50CE4480F929}" srcOrd="0" destOrd="3" presId="urn:microsoft.com/office/officeart/2005/8/layout/hList1"/>
    <dgm:cxn modelId="{C82CEEB5-D42F-4415-966C-26E6EE5A6386}" type="presOf" srcId="{1EE96BA8-DFBA-4155-B295-A161E7766352}" destId="{F4C00CCB-CC87-4A51-9423-7FAE28227C30}" srcOrd="0" destOrd="7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55A189A-04C3-4D3F-A35C-2ACA36EAAF61}" srcId="{D249C51B-E08A-4807-9865-7554C2AA2670}" destId="{1EE96BA8-DFBA-4155-B295-A161E7766352}" srcOrd="7" destOrd="0" parTransId="{F8A7A6A7-56A8-4897-A535-765C9949510D}" sibTransId="{B2D9EE39-2821-44F9-8E60-2B65A4A927D7}"/>
    <dgm:cxn modelId="{E4BB1E2E-6C42-4682-A181-8C38098ECD5B}" srcId="{D249C51B-E08A-4807-9865-7554C2AA2670}" destId="{3074D66F-A758-4071-8D4E-A420E3E44BE7}" srcOrd="4" destOrd="0" parTransId="{216A5A59-E8F7-4B53-A2BE-FF5270CA9BA5}" sibTransId="{5D79F8E6-89BD-4F01-B913-B7884BF327A7}"/>
    <dgm:cxn modelId="{B7B758D0-8CEA-4BC6-A9C0-193C8AAAE5C5}" srcId="{D249C51B-E08A-4807-9865-7554C2AA2670}" destId="{E720FF66-7C03-41BE-A301-F8C22F5650EC}" srcOrd="6" destOrd="0" parTransId="{C6D2E456-7C5A-4D75-B7C5-5C0C82A707DD}" sibTransId="{0DB0D7F4-F937-4F03-9828-A502C65044AA}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B264759F-80A2-4C35-A889-F9173F532179}" srcId="{D249C51B-E08A-4807-9865-7554C2AA2670}" destId="{89E1AA6C-4C95-416A-BE6A-9D9E9782A9DC}" srcOrd="1" destOrd="0" parTransId="{F753F51E-81A9-4AE8-854B-F330A0D513E0}" sibTransId="{1F4CE5BB-B2D9-4087-8240-5AD07E45F420}"/>
    <dgm:cxn modelId="{8FF287C0-8327-4C41-B9AF-D6A33880947B}" type="presOf" srcId="{3074D66F-A758-4071-8D4E-A420E3E44BE7}" destId="{F4C00CCB-CC87-4A51-9423-7FAE28227C30}" srcOrd="0" destOrd="4" presId="urn:microsoft.com/office/officeart/2005/8/layout/hList1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7D84AECF-6F6F-421D-972F-62DEB9BBE2EB}" srcId="{D249C51B-E08A-4807-9865-7554C2AA2670}" destId="{E28A8CAA-4EE3-49B7-BA33-B0C0EDCF0402}" srcOrd="2" destOrd="0" parTransId="{3CF1DA5E-17B1-400D-BEA4-C2D3580BC880}" sibTransId="{1D2BB472-0322-4023-8710-C91332C65330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760888D-21BF-43C9-A0FF-ADCA1FFEE955}" type="presOf" srcId="{13B06FC1-7783-452C-8709-7FB2D8CAF70B}" destId="{F4C00CCB-CC87-4A51-9423-7FAE28227C30}" srcOrd="0" destOrd="3" presId="urn:microsoft.com/office/officeart/2005/8/layout/hList1"/>
    <dgm:cxn modelId="{A93BB535-472C-4138-B465-31B9464DCCA3}" type="presOf" srcId="{89E1AA6C-4C95-416A-BE6A-9D9E9782A9DC}" destId="{F4C00CCB-CC87-4A51-9423-7FAE28227C30}" srcOrd="0" destOrd="1" presId="urn:microsoft.com/office/officeart/2005/8/layout/hList1"/>
    <dgm:cxn modelId="{B6EEDC9D-A394-4777-AEFD-A884CE03761D}" type="presOf" srcId="{E28A8CAA-4EE3-49B7-BA33-B0C0EDCF0402}" destId="{F4C00CCB-CC87-4A51-9423-7FAE28227C30}" srcOrd="0" destOrd="2" presId="urn:microsoft.com/office/officeart/2005/8/layout/hList1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101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0</xdr:colOff>
      <xdr:row>42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38100</xdr:colOff>
      <xdr:row>39</xdr:row>
      <xdr:rowOff>171449</xdr:rowOff>
    </xdr:from>
    <xdr:to>
      <xdr:col>12</xdr:col>
      <xdr:colOff>597070</xdr:colOff>
      <xdr:row>73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810499"/>
          <a:ext cx="7874170" cy="6477001"/>
        </a:xfrm>
        <a:prstGeom prst="rect">
          <a:avLst/>
        </a:prstGeom>
        <a:effectLst>
          <a:innerShdw blurRad="63500" dist="50800" dir="13500000">
            <a:schemeClr val="tx2">
              <a:lumMod val="75000"/>
              <a:alpha val="50000"/>
            </a:schemeClr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25</xdr:row>
      <xdr:rowOff>38100</xdr:rowOff>
    </xdr:from>
    <xdr:to>
      <xdr:col>27</xdr:col>
      <xdr:colOff>512684</xdr:colOff>
      <xdr:row>57</xdr:row>
      <xdr:rowOff>113063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886325"/>
          <a:ext cx="8913734" cy="621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zp.cz/C1257458002F0DC7/cz/stanovisko_poplatky/$FILE/OOO-Aktualizovane_stanovisko_Poplatky-201712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5" zoomScaleNormal="85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5" x14ac:dyDescent="0.25"/>
  <cols>
    <col min="18" max="19" width="25.42578125" customWidth="1"/>
    <col min="20" max="20" width="54.42578125" customWidth="1"/>
  </cols>
  <sheetData>
    <row r="1" spans="1:22" ht="26.25" x14ac:dyDescent="0.4">
      <c r="A1" s="195" t="s">
        <v>186</v>
      </c>
      <c r="O1" s="83"/>
      <c r="T1" s="83" t="s">
        <v>127</v>
      </c>
    </row>
    <row r="2" spans="1:22" x14ac:dyDescent="0.25">
      <c r="T2" s="84" t="s">
        <v>235</v>
      </c>
    </row>
    <row r="7" spans="1:22" x14ac:dyDescent="0.25">
      <c r="V7" s="262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5" x14ac:dyDescent="0.25"/>
  <cols>
    <col min="18" max="18" width="25.42578125" customWidth="1"/>
    <col min="19" max="19" width="34.42578125" customWidth="1"/>
    <col min="20" max="20" width="54.42578125" customWidth="1"/>
    <col min="21" max="21" width="42" customWidth="1"/>
  </cols>
  <sheetData>
    <row r="1" spans="1:20" ht="31.5" x14ac:dyDescent="0.5">
      <c r="A1" s="194" t="s">
        <v>190</v>
      </c>
      <c r="O1" s="83"/>
      <c r="T1" s="256" t="s">
        <v>189</v>
      </c>
    </row>
    <row r="33" ht="15" customHeight="1" x14ac:dyDescent="0.25"/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0"/>
  <sheetViews>
    <sheetView zoomScale="70" zoomScaleNormal="70" workbookViewId="0">
      <pane xSplit="15" ySplit="4" topLeftCell="P5" activePane="bottomRight" state="frozen"/>
      <selection pane="topRight"/>
      <selection pane="bottomLeft"/>
      <selection pane="bottomRight" activeCell="P5" sqref="P5"/>
    </sheetView>
  </sheetViews>
  <sheetFormatPr defaultColWidth="24.5703125" defaultRowHeight="15" x14ac:dyDescent="0.25"/>
  <cols>
    <col min="1" max="1" width="19.85546875" customWidth="1"/>
    <col min="2" max="3" width="15.85546875" customWidth="1"/>
    <col min="4" max="4" width="13.7109375" customWidth="1"/>
    <col min="5" max="5" width="42.7109375" customWidth="1"/>
    <col min="6" max="6" width="8" customWidth="1"/>
    <col min="7" max="7" width="24.5703125" customWidth="1"/>
    <col min="8" max="11" width="11" customWidth="1"/>
    <col min="12" max="12" width="9.85546875" customWidth="1"/>
    <col min="13" max="14" width="12.42578125" customWidth="1"/>
    <col min="15" max="15" width="9.85546875" customWidth="1"/>
    <col min="16" max="19" width="17.85546875" customWidth="1"/>
    <col min="20" max="20" width="14.7109375" customWidth="1"/>
    <col min="21" max="28" width="11.85546875" hidden="1" customWidth="1"/>
    <col min="29" max="29" width="62.5703125" customWidth="1"/>
    <col min="30" max="30" width="21.42578125" hidden="1" customWidth="1"/>
    <col min="31" max="31" width="24.5703125" hidden="1" customWidth="1"/>
  </cols>
  <sheetData>
    <row r="1" spans="1:31" ht="45.75" customHeight="1" thickBot="1" x14ac:dyDescent="0.3">
      <c r="A1" s="193" t="s">
        <v>191</v>
      </c>
    </row>
    <row r="2" spans="1:31" s="3" customFormat="1" ht="78.75" customHeight="1" thickTop="1" thickBot="1" x14ac:dyDescent="0.3">
      <c r="A2" s="47" t="s">
        <v>10</v>
      </c>
      <c r="B2" s="287" t="s">
        <v>8</v>
      </c>
      <c r="C2" s="287"/>
      <c r="D2" s="287"/>
      <c r="E2" s="287"/>
      <c r="F2" s="287" t="s">
        <v>0</v>
      </c>
      <c r="G2" s="294" t="s">
        <v>7</v>
      </c>
      <c r="H2" s="288" t="s">
        <v>192</v>
      </c>
      <c r="I2" s="289"/>
      <c r="J2" s="289"/>
      <c r="K2" s="290"/>
      <c r="L2" s="287" t="s">
        <v>193</v>
      </c>
      <c r="M2" s="287"/>
      <c r="N2" s="287"/>
      <c r="O2" s="287"/>
      <c r="P2" s="291" t="s">
        <v>187</v>
      </c>
      <c r="Q2" s="292"/>
      <c r="R2" s="292"/>
      <c r="S2" s="292"/>
      <c r="T2" s="292"/>
      <c r="U2" s="284" t="s">
        <v>109</v>
      </c>
      <c r="V2" s="285"/>
      <c r="W2" s="285"/>
      <c r="X2" s="285"/>
      <c r="Y2" s="285"/>
      <c r="Z2" s="285"/>
      <c r="AA2" s="285"/>
      <c r="AB2" s="286"/>
      <c r="AC2" s="51" t="s">
        <v>118</v>
      </c>
      <c r="AD2" s="191" t="s">
        <v>184</v>
      </c>
      <c r="AE2" s="191" t="s">
        <v>184</v>
      </c>
    </row>
    <row r="3" spans="1:31" s="3" customFormat="1" ht="134.25" customHeight="1" thickBot="1" x14ac:dyDescent="0.3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295"/>
      <c r="H3" s="5" t="s">
        <v>194</v>
      </c>
      <c r="I3" s="6" t="s">
        <v>195</v>
      </c>
      <c r="J3" s="6" t="s">
        <v>196</v>
      </c>
      <c r="K3" s="7" t="s">
        <v>197</v>
      </c>
      <c r="L3" s="5" t="s">
        <v>3</v>
      </c>
      <c r="M3" s="6" t="s">
        <v>4</v>
      </c>
      <c r="N3" s="6" t="s">
        <v>5</v>
      </c>
      <c r="O3" s="8" t="s">
        <v>6</v>
      </c>
      <c r="P3" s="9" t="s">
        <v>198</v>
      </c>
      <c r="Q3" s="6" t="s">
        <v>199</v>
      </c>
      <c r="R3" s="6" t="s">
        <v>200</v>
      </c>
      <c r="S3" s="7" t="s">
        <v>201</v>
      </c>
      <c r="T3" s="19" t="s">
        <v>115</v>
      </c>
      <c r="U3" s="296" t="s">
        <v>113</v>
      </c>
      <c r="V3" s="297"/>
      <c r="W3" s="297"/>
      <c r="X3" s="298"/>
      <c r="Y3" s="297" t="s">
        <v>114</v>
      </c>
      <c r="Z3" s="297"/>
      <c r="AA3" s="297"/>
      <c r="AB3" s="298"/>
      <c r="AC3" s="52" t="s">
        <v>110</v>
      </c>
      <c r="AD3" s="257" t="s">
        <v>224</v>
      </c>
      <c r="AE3" s="257" t="s">
        <v>223</v>
      </c>
    </row>
    <row r="4" spans="1:31" s="1" customFormat="1" ht="99.75" customHeight="1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66">
        <f>'Celkový poplatek'!C2</f>
        <v>2018</v>
      </c>
      <c r="G4" s="56" t="s">
        <v>117</v>
      </c>
      <c r="H4" s="57">
        <v>6</v>
      </c>
      <c r="I4" s="58"/>
      <c r="J4" s="58">
        <v>2</v>
      </c>
      <c r="K4" s="59">
        <v>10</v>
      </c>
      <c r="L4" s="60">
        <v>2.5</v>
      </c>
      <c r="M4" s="58">
        <v>0.5</v>
      </c>
      <c r="N4" s="58">
        <v>1</v>
      </c>
      <c r="O4" s="61">
        <v>7</v>
      </c>
      <c r="P4" s="23">
        <f>IF((H4+L4)&gt;0,U4,Y4)</f>
        <v>0</v>
      </c>
      <c r="Q4" s="24">
        <f>IF((I4+M4)&gt;0,V4,Z4)</f>
        <v>1400</v>
      </c>
      <c r="R4" s="24">
        <f t="shared" ref="R4:S19" si="0">IF((J4+N4)&gt;0,W4,AA4)</f>
        <v>2200</v>
      </c>
      <c r="S4" s="25">
        <f t="shared" si="0"/>
        <v>0</v>
      </c>
      <c r="T4" s="20">
        <f>+U4+V4+W4+X4</f>
        <v>3600</v>
      </c>
      <c r="U4" s="15">
        <f>IF(H4&gt;0,Y4,L4*calc!$J$4)</f>
        <v>0</v>
      </c>
      <c r="V4" s="10">
        <f>IF(I4&gt;0,Z4,M4*calc!$J$5)</f>
        <v>1400</v>
      </c>
      <c r="W4" s="10">
        <f>IF(J4&gt;0,AA4,N4*calc!$J$6)</f>
        <v>2200</v>
      </c>
      <c r="X4" s="16">
        <f>IF(K4&gt;0,AB4,O4*calc!$J$7)</f>
        <v>0</v>
      </c>
      <c r="Y4" s="155">
        <f>IF(H4&gt;0,IF(((L4/H4)*100)&lt;=70,0,L4*calc!$J$4),"N/A")</f>
        <v>0</v>
      </c>
      <c r="Z4" s="155" t="str">
        <f>IF(I4&gt;0,IF(((M4/I4)*100)&lt;=45,0,M4*calc!$J$5),"N/A")</f>
        <v>N/A</v>
      </c>
      <c r="AA4" s="155">
        <f>IF(J4&gt;0,IF(((N4/J4)*100)&lt;=45,0,N4*calc!$J$6),"N/A")</f>
        <v>2200</v>
      </c>
      <c r="AB4" s="155">
        <f>IF(K4&gt;0,IF(((O4/K4)*100)&lt;=70,0,O4*calc!$J$7),"N/A")</f>
        <v>0</v>
      </c>
      <c r="AC4" s="62" t="s">
        <v>124</v>
      </c>
      <c r="AD4" s="3"/>
      <c r="AE4" s="3"/>
    </row>
    <row r="5" spans="1:31" s="1" customFormat="1" ht="30.75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196"/>
      <c r="E5" s="197"/>
      <c r="F5" s="64" t="str">
        <f>IF(E5="","",'Celkový poplatek'!$C$2)</f>
        <v/>
      </c>
      <c r="G5" s="85"/>
      <c r="H5" s="202"/>
      <c r="I5" s="203"/>
      <c r="J5" s="203"/>
      <c r="K5" s="203"/>
      <c r="L5" s="204"/>
      <c r="M5" s="203"/>
      <c r="N5" s="203"/>
      <c r="O5" s="205"/>
      <c r="P5" s="26" t="str">
        <f>IF((H5+L5)&gt;0,U5,Y5)</f>
        <v>N/A</v>
      </c>
      <c r="Q5" s="27" t="str">
        <f t="shared" ref="Q5" si="1">IF((I5+M5)&gt;0,V5,Z5)</f>
        <v>N/A</v>
      </c>
      <c r="R5" s="27" t="str">
        <f t="shared" ref="R5" si="2">IF((J5+N5)&gt;0,W5,AA5)</f>
        <v>N/A</v>
      </c>
      <c r="S5" s="28" t="str">
        <f t="shared" ref="S5" si="3">IF((K5+O5)&gt;0,X5,AB5)</f>
        <v>N/A</v>
      </c>
      <c r="T5" s="21">
        <f t="shared" ref="T5:T68" si="4">+U5+V5+W5+X5</f>
        <v>0</v>
      </c>
      <c r="U5" s="17">
        <f>IF(H5&gt;0,Y5,L5*calc!$J$4)</f>
        <v>0</v>
      </c>
      <c r="V5" s="14">
        <f>IF(I5&gt;0,Z5,M5*calc!$J$5)</f>
        <v>0</v>
      </c>
      <c r="W5" s="14">
        <f>IF(J5&gt;0,AA5,N5*calc!$J$6)</f>
        <v>0</v>
      </c>
      <c r="X5" s="18">
        <f>IF(K5&gt;0,AB5,O5*calc!$J$7)</f>
        <v>0</v>
      </c>
      <c r="Y5" s="156" t="str">
        <f>IF(H5&gt;0,IF(((L5/H5)*100)&lt;=70,0,L5*calc!$J$4),"N/A")</f>
        <v>N/A</v>
      </c>
      <c r="Z5" s="157" t="str">
        <f>IF(I5&gt;0,IF(((M5/I5)*100)&lt;=45,0,M5*calc!$J$5),"N/A")</f>
        <v>N/A</v>
      </c>
      <c r="AA5" s="157" t="str">
        <f>IF(J5&gt;0,IF(((N5/J5)*100)&lt;=45,0,N5*calc!$J$6),"N/A")</f>
        <v>N/A</v>
      </c>
      <c r="AB5" s="158" t="str">
        <f>IF(K5&gt;0,IF(((O5/K5)*100)&lt;=70,0,O5*calc!$J$7),"N/A")</f>
        <v>N/A</v>
      </c>
      <c r="AC5" s="112"/>
      <c r="AD5" s="190" t="str">
        <f>IF((SUM(pism_a!L5:O5))&gt;0,COUNTIF(pism_a!Y5:AB5,0),"0")</f>
        <v>0</v>
      </c>
      <c r="AE5" s="190">
        <f>SUM(IF(P5=0,L5*calc!$J$4,0),IF(Q5=0,M5*calc!$J$5,0),IF(R5=0,N5*calc!$J$6,0),IF(S5=0,O5*calc!$J$7,0))</f>
        <v>0</v>
      </c>
    </row>
    <row r="6" spans="1:31" s="1" customFormat="1" ht="30.75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198"/>
      <c r="E6" s="199"/>
      <c r="F6" s="64" t="str">
        <f>IF(E6="","",'Celkový poplatek'!$C$2)</f>
        <v/>
      </c>
      <c r="G6" s="11"/>
      <c r="H6" s="206"/>
      <c r="I6" s="207"/>
      <c r="J6" s="207"/>
      <c r="K6" s="208"/>
      <c r="L6" s="209"/>
      <c r="M6" s="207"/>
      <c r="N6" s="207"/>
      <c r="O6" s="210"/>
      <c r="P6" s="26" t="str">
        <f t="shared" ref="P6:Q48" si="5">IF((H6+L6)&gt;0,U6,Y6)</f>
        <v>N/A</v>
      </c>
      <c r="Q6" s="27" t="str">
        <f t="shared" si="5"/>
        <v>N/A</v>
      </c>
      <c r="R6" s="27" t="str">
        <f t="shared" si="0"/>
        <v>N/A</v>
      </c>
      <c r="S6" s="28" t="str">
        <f t="shared" si="0"/>
        <v>N/A</v>
      </c>
      <c r="T6" s="22">
        <f t="shared" si="4"/>
        <v>0</v>
      </c>
      <c r="U6" s="17">
        <f>IF(H6&gt;0,Y6,L6*calc!$J$4)</f>
        <v>0</v>
      </c>
      <c r="V6" s="14">
        <f>IF(I6&gt;0,Z6,M6*calc!$J$5)</f>
        <v>0</v>
      </c>
      <c r="W6" s="14">
        <f>IF(J6&gt;0,AA6,N6*calc!$J$6)</f>
        <v>0</v>
      </c>
      <c r="X6" s="18">
        <f>IF(K6&gt;0,AB6,O6*calc!$J$7)</f>
        <v>0</v>
      </c>
      <c r="Y6" s="149" t="str">
        <f>IF(H6&gt;0,IF(((L6/H6)*100)&lt;=70,0,L6*calc!$J$4),"N/A")</f>
        <v>N/A</v>
      </c>
      <c r="Z6" s="149" t="str">
        <f>IF(I6&gt;0,IF(((M6/I6)*100)&lt;=45,0,M6*calc!$J$5),"N/A")</f>
        <v>N/A</v>
      </c>
      <c r="AA6" s="149" t="str">
        <f>IF(J6&gt;0,IF(((N6/J6)*100)&lt;=45,0,N6*calc!$J$6),"N/A")</f>
        <v>N/A</v>
      </c>
      <c r="AB6" s="150" t="str">
        <f>IF(K6&gt;0,IF(((O6/K6)*100)&lt;=70,0,O6*calc!$J$7),"N/A")</f>
        <v>N/A</v>
      </c>
      <c r="AC6" s="113"/>
      <c r="AD6" s="190">
        <f>SUM(IF(O6=0,K6*calc!$J$4,0),IF(P6=0,L6*calc!$J$5,0),IF(Q6=0,M6*calc!$J$6,0),IF(R6=0,N6*calc!$J$7,0))</f>
        <v>0</v>
      </c>
      <c r="AE6" s="190">
        <f>SUM(IF(P6=0,L6*calc!$J$4,0),IF(Q6=0,M6*calc!$J$5,0),IF(R6=0,N6*calc!$J$6,0),IF(S6=0,O6*calc!$J$7,0))</f>
        <v>0</v>
      </c>
    </row>
    <row r="7" spans="1:31" s="1" customFormat="1" ht="30.75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198"/>
      <c r="E7" s="199"/>
      <c r="F7" s="64" t="str">
        <f>IF(E7="","",'Celkový poplatek'!$C$2)</f>
        <v/>
      </c>
      <c r="G7" s="11"/>
      <c r="H7" s="206"/>
      <c r="I7" s="207"/>
      <c r="J7" s="207"/>
      <c r="K7" s="208"/>
      <c r="L7" s="209"/>
      <c r="M7" s="207"/>
      <c r="N7" s="207"/>
      <c r="O7" s="210"/>
      <c r="P7" s="29" t="str">
        <f t="shared" si="5"/>
        <v>N/A</v>
      </c>
      <c r="Q7" s="30" t="str">
        <f t="shared" si="5"/>
        <v>N/A</v>
      </c>
      <c r="R7" s="30" t="str">
        <f t="shared" si="0"/>
        <v>N/A</v>
      </c>
      <c r="S7" s="31" t="str">
        <f t="shared" si="0"/>
        <v>N/A</v>
      </c>
      <c r="T7" s="22">
        <f t="shared" si="4"/>
        <v>0</v>
      </c>
      <c r="U7" s="17">
        <f>IF(H7&gt;0,Y7,L7*calc!$J$4)</f>
        <v>0</v>
      </c>
      <c r="V7" s="14">
        <f>IF(I7&gt;0,Z7,M7*calc!$J$5)</f>
        <v>0</v>
      </c>
      <c r="W7" s="14">
        <f>IF(J7&gt;0,AA7,N7*calc!$J$6)</f>
        <v>0</v>
      </c>
      <c r="X7" s="18">
        <f>IF(K7&gt;0,AB7,O7*calc!$J$7)</f>
        <v>0</v>
      </c>
      <c r="Y7" s="151" t="str">
        <f>IF(H7&gt;0,IF(((L7/H7)*100)&lt;=70,0,L7*calc!$J$4),"N/A")</f>
        <v>N/A</v>
      </c>
      <c r="Z7" s="149" t="str">
        <f>IF(I7&gt;0,IF(((M7/I7)*100)&lt;=45,0,M7*calc!$J$5),"N/A")</f>
        <v>N/A</v>
      </c>
      <c r="AA7" s="149" t="str">
        <f>IF(J7&gt;0,IF(((N7/J7)*100)&lt;=45,0,N7*calc!$J$6),"N/A")</f>
        <v>N/A</v>
      </c>
      <c r="AB7" s="150" t="str">
        <f>IF(K7&gt;0,IF(((O7/K7)*100)&lt;=70,0,O7*calc!$J$7),"N/A")</f>
        <v>N/A</v>
      </c>
      <c r="AC7" s="113"/>
      <c r="AD7" s="190">
        <f>SUM(IF(O7=0,K7*calc!$J$4,0),IF(P7=0,L7*calc!$J$5,0),IF(Q7=0,M7*calc!$J$6,0),IF(R7=0,N7*calc!$J$7,0))</f>
        <v>0</v>
      </c>
      <c r="AE7" s="190">
        <f>SUM(IF(P7=0,L7*calc!$J$4,0),IF(Q7=0,M7*calc!$J$5,0),IF(R7=0,N7*calc!$J$6,0),IF(S7=0,O7*calc!$J$7,0))</f>
        <v>0</v>
      </c>
    </row>
    <row r="8" spans="1:31" s="1" customFormat="1" ht="30.75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198"/>
      <c r="E8" s="199"/>
      <c r="F8" s="64" t="str">
        <f>IF(E8="","",'Celkový poplatek'!$C$2)</f>
        <v/>
      </c>
      <c r="G8" s="11"/>
      <c r="H8" s="206"/>
      <c r="I8" s="207"/>
      <c r="J8" s="207"/>
      <c r="K8" s="208"/>
      <c r="L8" s="209"/>
      <c r="M8" s="207"/>
      <c r="N8" s="207"/>
      <c r="O8" s="210"/>
      <c r="P8" s="29" t="str">
        <f t="shared" si="5"/>
        <v>N/A</v>
      </c>
      <c r="Q8" s="30" t="str">
        <f t="shared" si="5"/>
        <v>N/A</v>
      </c>
      <c r="R8" s="30" t="str">
        <f t="shared" si="0"/>
        <v>N/A</v>
      </c>
      <c r="S8" s="31" t="str">
        <f t="shared" si="0"/>
        <v>N/A</v>
      </c>
      <c r="T8" s="22">
        <f t="shared" si="4"/>
        <v>0</v>
      </c>
      <c r="U8" s="17">
        <f>IF(H8&gt;0,Y8,L8*calc!$J$4)</f>
        <v>0</v>
      </c>
      <c r="V8" s="14">
        <f>IF(I8&gt;0,Z8,M8*calc!$J$5)</f>
        <v>0</v>
      </c>
      <c r="W8" s="14">
        <f>IF(J8&gt;0,AA8,N8*calc!$J$6)</f>
        <v>0</v>
      </c>
      <c r="X8" s="18">
        <f>IF(K8&gt;0,AB8,O8*calc!$J$7)</f>
        <v>0</v>
      </c>
      <c r="Y8" s="151" t="str">
        <f>IF(H8&gt;0,IF(((L8/H8)*100)&lt;=70,0,L8*calc!$J$4),"N/A")</f>
        <v>N/A</v>
      </c>
      <c r="Z8" s="149" t="str">
        <f>IF(I8&gt;0,IF(((M8/I8)*100)&lt;=45,0,M8*calc!$J$5),"N/A")</f>
        <v>N/A</v>
      </c>
      <c r="AA8" s="149" t="str">
        <f>IF(J8&gt;0,IF(((N8/J8)*100)&lt;=45,0,N8*calc!$J$6),"N/A")</f>
        <v>N/A</v>
      </c>
      <c r="AB8" s="150" t="str">
        <f>IF(K8&gt;0,IF(((O8/K8)*100)&lt;=70,0,O8*calc!$J$7),"N/A")</f>
        <v>N/A</v>
      </c>
      <c r="AC8" s="113"/>
      <c r="AD8" s="190">
        <f>SUM(IF(O8=0,K8*calc!$J$4,0),IF(P8=0,L8*calc!$J$5,0),IF(Q8=0,M8*calc!$J$6,0),IF(R8=0,N8*calc!$J$7,0))</f>
        <v>0</v>
      </c>
      <c r="AE8" s="190">
        <f>SUM(IF(P8=0,L8*calc!$J$4,0),IF(Q8=0,M8*calc!$J$5,0),IF(R8=0,N8*calc!$J$6,0),IF(S8=0,O8*calc!$J$7,0))</f>
        <v>0</v>
      </c>
    </row>
    <row r="9" spans="1:31" s="1" customFormat="1" ht="30.75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198"/>
      <c r="E9" s="199"/>
      <c r="F9" s="64" t="str">
        <f>IF(E9="","",'Celkový poplatek'!$C$2)</f>
        <v/>
      </c>
      <c r="G9" s="11"/>
      <c r="H9" s="206"/>
      <c r="I9" s="207"/>
      <c r="J9" s="207"/>
      <c r="K9" s="208"/>
      <c r="L9" s="209"/>
      <c r="M9" s="207"/>
      <c r="N9" s="207"/>
      <c r="O9" s="210"/>
      <c r="P9" s="29" t="str">
        <f t="shared" si="5"/>
        <v>N/A</v>
      </c>
      <c r="Q9" s="30" t="str">
        <f t="shared" si="5"/>
        <v>N/A</v>
      </c>
      <c r="R9" s="30" t="str">
        <f t="shared" si="0"/>
        <v>N/A</v>
      </c>
      <c r="S9" s="31" t="str">
        <f t="shared" si="0"/>
        <v>N/A</v>
      </c>
      <c r="T9" s="22">
        <f t="shared" si="4"/>
        <v>0</v>
      </c>
      <c r="U9" s="17">
        <f>IF(H9&gt;0,Y9,L9*calc!$J$4)</f>
        <v>0</v>
      </c>
      <c r="V9" s="14">
        <f>IF(I9&gt;0,Z9,M9*calc!$J$5)</f>
        <v>0</v>
      </c>
      <c r="W9" s="14">
        <f>IF(J9&gt;0,AA9,N9*calc!$J$6)</f>
        <v>0</v>
      </c>
      <c r="X9" s="18">
        <f>IF(K9&gt;0,AB9,O9*calc!$J$7)</f>
        <v>0</v>
      </c>
      <c r="Y9" s="151" t="str">
        <f>IF(H9&gt;0,IF(((L9/H9)*100)&lt;=70,0,L9*calc!$J$4),"N/A")</f>
        <v>N/A</v>
      </c>
      <c r="Z9" s="149" t="str">
        <f>IF(I9&gt;0,IF(((M9/I9)*100)&lt;=45,0,M9*calc!$J$5),"N/A")</f>
        <v>N/A</v>
      </c>
      <c r="AA9" s="149" t="str">
        <f>IF(J9&gt;0,IF(((N9/J9)*100)&lt;=45,0,N9*calc!$J$6),"N/A")</f>
        <v>N/A</v>
      </c>
      <c r="AB9" s="150" t="str">
        <f>IF(K9&gt;0,IF(((O9/K9)*100)&lt;=70,0,O9*calc!$J$7),"N/A")</f>
        <v>N/A</v>
      </c>
      <c r="AC9" s="113"/>
      <c r="AD9" s="190">
        <f>SUM(IF(O9=0,K9*calc!$J$4,0),IF(P9=0,L9*calc!$J$5,0),IF(Q9=0,M9*calc!$J$6,0),IF(R9=0,N9*calc!$J$7,0))</f>
        <v>0</v>
      </c>
      <c r="AE9" s="190">
        <f>SUM(IF(P9=0,L9*calc!$J$4,0),IF(Q9=0,M9*calc!$J$5,0),IF(R9=0,N9*calc!$J$6,0),IF(S9=0,O9*calc!$J$7,0))</f>
        <v>0</v>
      </c>
    </row>
    <row r="10" spans="1:31" s="1" customFormat="1" ht="30.75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198"/>
      <c r="E10" s="199"/>
      <c r="F10" s="64" t="str">
        <f>IF(E10="","",'Celkový poplatek'!$C$2)</f>
        <v/>
      </c>
      <c r="G10" s="11"/>
      <c r="H10" s="206"/>
      <c r="I10" s="207"/>
      <c r="J10" s="207"/>
      <c r="K10" s="208"/>
      <c r="L10" s="209"/>
      <c r="M10" s="207"/>
      <c r="N10" s="207"/>
      <c r="O10" s="210"/>
      <c r="P10" s="159" t="str">
        <f>IF((H10+L10)&gt;0,U10,Y10)</f>
        <v>N/A</v>
      </c>
      <c r="Q10" s="30" t="str">
        <f t="shared" si="5"/>
        <v>N/A</v>
      </c>
      <c r="R10" s="30" t="str">
        <f t="shared" si="0"/>
        <v>N/A</v>
      </c>
      <c r="S10" s="31" t="str">
        <f t="shared" si="0"/>
        <v>N/A</v>
      </c>
      <c r="T10" s="22">
        <f t="shared" si="4"/>
        <v>0</v>
      </c>
      <c r="U10" s="17">
        <f>IF(H10&gt;0,Y10,L10*calc!$J$4)</f>
        <v>0</v>
      </c>
      <c r="V10" s="14">
        <f>IF(I10&gt;0,Z10,M10*calc!$J$5)</f>
        <v>0</v>
      </c>
      <c r="W10" s="14">
        <f>IF(J10&gt;0,AA10,N10*calc!$J$6)</f>
        <v>0</v>
      </c>
      <c r="X10" s="18">
        <f>IF(K10&gt;0,AB10,O10*calc!$J$7)</f>
        <v>0</v>
      </c>
      <c r="Y10" s="151" t="str">
        <f>IF(H10&gt;0,IF(((L10/H10)*100)&lt;=70,0,L10*calc!$J$4),"N/A")</f>
        <v>N/A</v>
      </c>
      <c r="Z10" s="149" t="str">
        <f>IF(I10&gt;0,IF(((M10/I10)*100)&lt;=45,0,M10*calc!$J$5),"N/A")</f>
        <v>N/A</v>
      </c>
      <c r="AA10" s="149" t="str">
        <f>IF(J10&gt;0,IF(((N10/J10)*100)&lt;=45,0,N10*calc!$J$6),"N/A")</f>
        <v>N/A</v>
      </c>
      <c r="AB10" s="150" t="str">
        <f>IF(K10&gt;0,IF(((O10/K10)*100)&lt;=70,0,O10*calc!$J$7),"N/A")</f>
        <v>N/A</v>
      </c>
      <c r="AC10" s="113"/>
      <c r="AD10" s="190">
        <f>SUM(IF(O10=0,K10*calc!$J$4,0),IF(P10=0,L10*calc!$J$5,0),IF(Q10=0,M10*calc!$J$6,0),IF(R10=0,N10*calc!$J$7,0))</f>
        <v>0</v>
      </c>
      <c r="AE10" s="190">
        <f>SUM(IF(P10=0,L10*calc!$J$4,0),IF(Q10=0,M10*calc!$J$5,0),IF(R10=0,N10*calc!$J$6,0),IF(S10=0,O10*calc!$J$7,0))</f>
        <v>0</v>
      </c>
    </row>
    <row r="11" spans="1:31" s="1" customFormat="1" ht="30.75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198"/>
      <c r="E11" s="199"/>
      <c r="F11" s="64" t="str">
        <f>IF(E11="","",'Celkový poplatek'!$C$2)</f>
        <v/>
      </c>
      <c r="G11" s="11"/>
      <c r="H11" s="206"/>
      <c r="I11" s="207"/>
      <c r="J11" s="207"/>
      <c r="K11" s="208"/>
      <c r="L11" s="209"/>
      <c r="M11" s="207"/>
      <c r="N11" s="207"/>
      <c r="O11" s="210"/>
      <c r="P11" s="159" t="str">
        <f t="shared" ref="P11:P74" si="6">IF((H11+L11)&gt;0,U11,Y11)</f>
        <v>N/A</v>
      </c>
      <c r="Q11" s="30" t="str">
        <f t="shared" si="5"/>
        <v>N/A</v>
      </c>
      <c r="R11" s="30" t="str">
        <f t="shared" si="0"/>
        <v>N/A</v>
      </c>
      <c r="S11" s="31" t="str">
        <f t="shared" si="0"/>
        <v>N/A</v>
      </c>
      <c r="T11" s="22">
        <f t="shared" si="4"/>
        <v>0</v>
      </c>
      <c r="U11" s="17">
        <f>IF(H11&gt;0,Y11,L11*calc!$J$4)</f>
        <v>0</v>
      </c>
      <c r="V11" s="14">
        <f>IF(I11&gt;0,Z11,M11*calc!$J$5)</f>
        <v>0</v>
      </c>
      <c r="W11" s="14">
        <f>IF(J11&gt;0,AA11,N11*calc!$J$6)</f>
        <v>0</v>
      </c>
      <c r="X11" s="18">
        <f>IF(K11&gt;0,AB11,O11*calc!$J$7)</f>
        <v>0</v>
      </c>
      <c r="Y11" s="151" t="str">
        <f>IF(H11&gt;0,IF(((L11/H11)*100)&lt;=70,0,L11*calc!$J$4),"N/A")</f>
        <v>N/A</v>
      </c>
      <c r="Z11" s="149" t="str">
        <f>IF(I11&gt;0,IF(((M11/I11)*100)&lt;=45,0,M11*calc!$J$5),"N/A")</f>
        <v>N/A</v>
      </c>
      <c r="AA11" s="149" t="str">
        <f>IF(J11&gt;0,IF(((N11/J11)*100)&lt;=45,0,N11*calc!$J$6),"N/A")</f>
        <v>N/A</v>
      </c>
      <c r="AB11" s="150" t="str">
        <f>IF(K11&gt;0,IF(((O11/K11)*100)&lt;=70,0,O11*calc!$J$7),"N/A")</f>
        <v>N/A</v>
      </c>
      <c r="AC11" s="113"/>
      <c r="AD11" s="190">
        <f>SUM(IF(O11=0,K11*calc!$J$4,0),IF(P11=0,L11*calc!$J$5,0),IF(Q11=0,M11*calc!$J$6,0),IF(R11=0,N11*calc!$J$7,0))</f>
        <v>0</v>
      </c>
      <c r="AE11" s="190">
        <f>SUM(IF(P11=0,L11*calc!$J$4,0),IF(Q11=0,M11*calc!$J$5,0),IF(R11=0,N11*calc!$J$6,0),IF(S11=0,O11*calc!$J$7,0))</f>
        <v>0</v>
      </c>
    </row>
    <row r="12" spans="1:31" s="1" customFormat="1" ht="30.75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198"/>
      <c r="E12" s="199"/>
      <c r="F12" s="64" t="str">
        <f>IF(E12="","",'Celkový poplatek'!$C$2)</f>
        <v/>
      </c>
      <c r="G12" s="11"/>
      <c r="H12" s="206"/>
      <c r="I12" s="207"/>
      <c r="J12" s="207"/>
      <c r="K12" s="208"/>
      <c r="L12" s="209"/>
      <c r="M12" s="207"/>
      <c r="N12" s="207"/>
      <c r="O12" s="210"/>
      <c r="P12" s="159" t="str">
        <f t="shared" si="6"/>
        <v>N/A</v>
      </c>
      <c r="Q12" s="30" t="str">
        <f t="shared" si="5"/>
        <v>N/A</v>
      </c>
      <c r="R12" s="30" t="str">
        <f t="shared" si="0"/>
        <v>N/A</v>
      </c>
      <c r="S12" s="31" t="str">
        <f t="shared" si="0"/>
        <v>N/A</v>
      </c>
      <c r="T12" s="22">
        <f t="shared" si="4"/>
        <v>0</v>
      </c>
      <c r="U12" s="17">
        <f>IF(H12&gt;0,Y12,L12*calc!$J$4)</f>
        <v>0</v>
      </c>
      <c r="V12" s="14">
        <f>IF(I12&gt;0,Z12,M12*calc!$J$5)</f>
        <v>0</v>
      </c>
      <c r="W12" s="14">
        <f>IF(J12&gt;0,AA12,N12*calc!$J$6)</f>
        <v>0</v>
      </c>
      <c r="X12" s="18">
        <f>IF(K12&gt;0,AB12,O12*calc!$J$7)</f>
        <v>0</v>
      </c>
      <c r="Y12" s="151" t="str">
        <f>IF(H12&gt;0,IF(((L12/H12)*100)&lt;=70,0,L12*calc!$J$4),"N/A")</f>
        <v>N/A</v>
      </c>
      <c r="Z12" s="149" t="str">
        <f>IF(I12&gt;0,IF(((M12/I12)*100)&lt;=45,0,M12*calc!$J$5),"N/A")</f>
        <v>N/A</v>
      </c>
      <c r="AA12" s="149" t="str">
        <f>IF(J12&gt;0,IF(((N12/J12)*100)&lt;=45,0,N12*calc!$J$6),"N/A")</f>
        <v>N/A</v>
      </c>
      <c r="AB12" s="150" t="str">
        <f>IF(K12&gt;0,IF(((O12/K12)*100)&lt;=70,0,O12*calc!$J$7),"N/A")</f>
        <v>N/A</v>
      </c>
      <c r="AC12" s="113"/>
      <c r="AD12" s="190">
        <f>SUM(IF(O12=0,K12*calc!$J$4,0),IF(P12=0,L12*calc!$J$5,0),IF(Q12=0,M12*calc!$J$6,0),IF(R12=0,N12*calc!$J$7,0))</f>
        <v>0</v>
      </c>
      <c r="AE12" s="190">
        <f>SUM(IF(P12=0,L12*calc!$J$4,0),IF(Q12=0,M12*calc!$J$5,0),IF(R12=0,N12*calc!$J$6,0),IF(S12=0,O12*calc!$J$7,0))</f>
        <v>0</v>
      </c>
    </row>
    <row r="13" spans="1:31" s="1" customFormat="1" ht="30.75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198"/>
      <c r="E13" s="199"/>
      <c r="F13" s="64" t="str">
        <f>IF(E13="","",'Celkový poplatek'!$C$2)</f>
        <v/>
      </c>
      <c r="G13" s="11"/>
      <c r="H13" s="206"/>
      <c r="I13" s="207"/>
      <c r="J13" s="207"/>
      <c r="K13" s="208"/>
      <c r="L13" s="209"/>
      <c r="M13" s="207"/>
      <c r="N13" s="207"/>
      <c r="O13" s="210"/>
      <c r="P13" s="159" t="str">
        <f t="shared" si="6"/>
        <v>N/A</v>
      </c>
      <c r="Q13" s="30" t="str">
        <f t="shared" si="5"/>
        <v>N/A</v>
      </c>
      <c r="R13" s="30" t="str">
        <f t="shared" si="0"/>
        <v>N/A</v>
      </c>
      <c r="S13" s="31" t="str">
        <f t="shared" si="0"/>
        <v>N/A</v>
      </c>
      <c r="T13" s="22">
        <f t="shared" si="4"/>
        <v>0</v>
      </c>
      <c r="U13" s="17">
        <f>IF(H13&gt;0,Y13,L13*calc!$J$4)</f>
        <v>0</v>
      </c>
      <c r="V13" s="14">
        <f>IF(I13&gt;0,Z13,M13*calc!$J$5)</f>
        <v>0</v>
      </c>
      <c r="W13" s="14">
        <f>IF(J13&gt;0,AA13,N13*calc!$J$6)</f>
        <v>0</v>
      </c>
      <c r="X13" s="18">
        <f>IF(K13&gt;0,AB13,O13*calc!$J$7)</f>
        <v>0</v>
      </c>
      <c r="Y13" s="151" t="str">
        <f>IF(H13&gt;0,IF(((L13/H13)*100)&lt;=70,0,L13*calc!$J$4),"N/A")</f>
        <v>N/A</v>
      </c>
      <c r="Z13" s="149" t="str">
        <f>IF(I13&gt;0,IF(((M13/I13)*100)&lt;=45,0,M13*calc!$J$5),"N/A")</f>
        <v>N/A</v>
      </c>
      <c r="AA13" s="149" t="str">
        <f>IF(J13&gt;0,IF(((N13/J13)*100)&lt;=45,0,N13*calc!$J$6),"N/A")</f>
        <v>N/A</v>
      </c>
      <c r="AB13" s="150" t="str">
        <f>IF(K13&gt;0,IF(((O13/K13)*100)&lt;=70,0,O13*calc!$J$7),"N/A")</f>
        <v>N/A</v>
      </c>
      <c r="AC13" s="113"/>
      <c r="AD13" s="190">
        <f>SUM(IF(O13=0,K13*calc!$J$4,0),IF(P13=0,L13*calc!$J$5,0),IF(Q13=0,M13*calc!$J$6,0),IF(R13=0,N13*calc!$J$7,0))</f>
        <v>0</v>
      </c>
      <c r="AE13" s="190">
        <f>SUM(IF(P13=0,L13*calc!$J$4,0),IF(Q13=0,M13*calc!$J$5,0),IF(R13=0,N13*calc!$J$6,0),IF(S13=0,O13*calc!$J$7,0))</f>
        <v>0</v>
      </c>
    </row>
    <row r="14" spans="1:31" s="1" customFormat="1" ht="30.75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198"/>
      <c r="E14" s="199"/>
      <c r="F14" s="64" t="str">
        <f>IF(E14="","",'Celkový poplatek'!$C$2)</f>
        <v/>
      </c>
      <c r="G14" s="11"/>
      <c r="H14" s="206"/>
      <c r="I14" s="207"/>
      <c r="J14" s="207"/>
      <c r="K14" s="208"/>
      <c r="L14" s="209"/>
      <c r="M14" s="207"/>
      <c r="N14" s="207"/>
      <c r="O14" s="210"/>
      <c r="P14" s="159" t="str">
        <f t="shared" si="6"/>
        <v>N/A</v>
      </c>
      <c r="Q14" s="30" t="str">
        <f t="shared" si="5"/>
        <v>N/A</v>
      </c>
      <c r="R14" s="30" t="str">
        <f t="shared" si="0"/>
        <v>N/A</v>
      </c>
      <c r="S14" s="31" t="str">
        <f t="shared" si="0"/>
        <v>N/A</v>
      </c>
      <c r="T14" s="22">
        <f t="shared" si="4"/>
        <v>0</v>
      </c>
      <c r="U14" s="17">
        <f>IF(H14&gt;0,Y14,L14*calc!$J$4)</f>
        <v>0</v>
      </c>
      <c r="V14" s="14">
        <f>IF(I14&gt;0,Z14,M14*calc!$J$5)</f>
        <v>0</v>
      </c>
      <c r="W14" s="14">
        <f>IF(J14&gt;0,AA14,N14*calc!$J$6)</f>
        <v>0</v>
      </c>
      <c r="X14" s="18">
        <f>IF(K14&gt;0,AB14,O14*calc!$J$7)</f>
        <v>0</v>
      </c>
      <c r="Y14" s="151" t="str">
        <f>IF(H14&gt;0,IF(((L14/H14)*100)&lt;=70,0,L14*calc!$J$4),"N/A")</f>
        <v>N/A</v>
      </c>
      <c r="Z14" s="149" t="str">
        <f>IF(I14&gt;0,IF(((M14/I14)*100)&lt;=45,0,M14*calc!$J$5),"N/A")</f>
        <v>N/A</v>
      </c>
      <c r="AA14" s="149" t="str">
        <f>IF(J14&gt;0,IF(((N14/J14)*100)&lt;=45,0,N14*calc!$J$6),"N/A")</f>
        <v>N/A</v>
      </c>
      <c r="AB14" s="150" t="str">
        <f>IF(K14&gt;0,IF(((O14/K14)*100)&lt;=70,0,O14*calc!$J$7),"N/A")</f>
        <v>N/A</v>
      </c>
      <c r="AC14" s="113"/>
      <c r="AD14" s="190">
        <f>SUM(IF(O14=0,K14*calc!$J$4,0),IF(P14=0,L14*calc!$J$5,0),IF(Q14=0,M14*calc!$J$6,0),IF(R14=0,N14*calc!$J$7,0))</f>
        <v>0</v>
      </c>
      <c r="AE14" s="190">
        <f>SUM(IF(P14=0,L14*calc!$J$4,0),IF(Q14=0,M14*calc!$J$5,0),IF(R14=0,N14*calc!$J$6,0),IF(S14=0,O14*calc!$J$7,0))</f>
        <v>0</v>
      </c>
    </row>
    <row r="15" spans="1:31" s="1" customFormat="1" ht="30.75" hidden="1" customHeight="1" thickTop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198"/>
      <c r="E15" s="199"/>
      <c r="F15" s="64" t="str">
        <f>IF(E15="","",'Celkový poplatek'!$C$2)</f>
        <v/>
      </c>
      <c r="G15" s="11"/>
      <c r="H15" s="206"/>
      <c r="I15" s="207"/>
      <c r="J15" s="207"/>
      <c r="K15" s="208"/>
      <c r="L15" s="209"/>
      <c r="M15" s="207"/>
      <c r="N15" s="207"/>
      <c r="O15" s="210"/>
      <c r="P15" s="159" t="str">
        <f t="shared" si="6"/>
        <v>N/A</v>
      </c>
      <c r="Q15" s="30" t="str">
        <f t="shared" si="5"/>
        <v>N/A</v>
      </c>
      <c r="R15" s="30" t="str">
        <f t="shared" si="0"/>
        <v>N/A</v>
      </c>
      <c r="S15" s="31" t="str">
        <f t="shared" si="0"/>
        <v>N/A</v>
      </c>
      <c r="T15" s="22">
        <f t="shared" si="4"/>
        <v>0</v>
      </c>
      <c r="U15" s="17">
        <f>IF(H15&gt;0,Y15,L15*calc!$J$4)</f>
        <v>0</v>
      </c>
      <c r="V15" s="14">
        <f>IF(I15&gt;0,Z15,M15*calc!$J$5)</f>
        <v>0</v>
      </c>
      <c r="W15" s="14">
        <f>IF(J15&gt;0,AA15,N15*calc!$J$6)</f>
        <v>0</v>
      </c>
      <c r="X15" s="18">
        <f>IF(K15&gt;0,AB15,O15*calc!$J$7)</f>
        <v>0</v>
      </c>
      <c r="Y15" s="151" t="str">
        <f>IF(H15&gt;0,IF(((L15/H15)*100)&lt;=70,0,L15*calc!$J$4),"N/A")</f>
        <v>N/A</v>
      </c>
      <c r="Z15" s="149" t="str">
        <f>IF(I15&gt;0,IF(((M15/I15)*100)&lt;=45,0,M15*calc!$J$5),"N/A")</f>
        <v>N/A</v>
      </c>
      <c r="AA15" s="149" t="str">
        <f>IF(J15&gt;0,IF(((N15/J15)*100)&lt;=45,0,N15*calc!$J$6),"N/A")</f>
        <v>N/A</v>
      </c>
      <c r="AB15" s="150" t="str">
        <f>IF(K15&gt;0,IF(((O15/K15)*100)&lt;=70,0,O15*calc!$J$7),"N/A")</f>
        <v>N/A</v>
      </c>
      <c r="AC15" s="113"/>
      <c r="AD15" s="190">
        <f>SUM(IF(O15=0,K15*calc!$J$4,0),IF(P15=0,L15*calc!$J$5,0),IF(Q15=0,M15*calc!$J$6,0),IF(R15=0,N15*calc!$J$7,0))</f>
        <v>0</v>
      </c>
      <c r="AE15" s="190">
        <f>SUM(IF(P15=0,L15*calc!$J$4,0),IF(Q15=0,M15*calc!$J$5,0),IF(R15=0,N15*calc!$J$6,0),IF(S15=0,O15*calc!$J$7,0))</f>
        <v>0</v>
      </c>
    </row>
    <row r="16" spans="1:31" s="1" customFormat="1" ht="30.75" hidden="1" customHeight="1" thickTop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198"/>
      <c r="E16" s="199"/>
      <c r="F16" s="64" t="str">
        <f>IF(E16="","",'Celkový poplatek'!$C$2)</f>
        <v/>
      </c>
      <c r="G16" s="11"/>
      <c r="H16" s="206"/>
      <c r="I16" s="207"/>
      <c r="J16" s="207"/>
      <c r="K16" s="208"/>
      <c r="L16" s="209"/>
      <c r="M16" s="207"/>
      <c r="N16" s="207"/>
      <c r="O16" s="210"/>
      <c r="P16" s="159" t="str">
        <f t="shared" si="6"/>
        <v>N/A</v>
      </c>
      <c r="Q16" s="30" t="str">
        <f t="shared" si="5"/>
        <v>N/A</v>
      </c>
      <c r="R16" s="30" t="str">
        <f t="shared" si="0"/>
        <v>N/A</v>
      </c>
      <c r="S16" s="31" t="str">
        <f t="shared" si="0"/>
        <v>N/A</v>
      </c>
      <c r="T16" s="22">
        <f t="shared" si="4"/>
        <v>0</v>
      </c>
      <c r="U16" s="17">
        <f>IF(H16&gt;0,Y16,L16*calc!$J$4)</f>
        <v>0</v>
      </c>
      <c r="V16" s="14">
        <f>IF(I16&gt;0,Z16,M16*calc!$J$5)</f>
        <v>0</v>
      </c>
      <c r="W16" s="14">
        <f>IF(J16&gt;0,AA16,N16*calc!$J$6)</f>
        <v>0</v>
      </c>
      <c r="X16" s="18">
        <f>IF(K16&gt;0,AB16,O16*calc!$J$7)</f>
        <v>0</v>
      </c>
      <c r="Y16" s="151" t="str">
        <f>IF(H16&gt;0,IF(((L16/H16)*100)&lt;=70,0,L16*calc!$J$4),"N/A")</f>
        <v>N/A</v>
      </c>
      <c r="Z16" s="149" t="str">
        <f>IF(I16&gt;0,IF(((M16/I16)*100)&lt;=45,0,M16*calc!$J$5),"N/A")</f>
        <v>N/A</v>
      </c>
      <c r="AA16" s="149" t="str">
        <f>IF(J16&gt;0,IF(((N16/J16)*100)&lt;=45,0,N16*calc!$J$6),"N/A")</f>
        <v>N/A</v>
      </c>
      <c r="AB16" s="150" t="str">
        <f>IF(K16&gt;0,IF(((O16/K16)*100)&lt;=70,0,O16*calc!$J$7),"N/A")</f>
        <v>N/A</v>
      </c>
      <c r="AC16" s="113"/>
      <c r="AD16" s="190">
        <f>SUM(IF(O16=0,K16*calc!$J$4,0),IF(P16=0,L16*calc!$J$5,0),IF(Q16=0,M16*calc!$J$6,0),IF(R16=0,N16*calc!$J$7,0))</f>
        <v>0</v>
      </c>
      <c r="AE16" s="190">
        <f>SUM(IF(P16=0,L16*calc!$J$4,0),IF(Q16=0,M16*calc!$J$5,0),IF(R16=0,N16*calc!$J$6,0),IF(S16=0,O16*calc!$J$7,0))</f>
        <v>0</v>
      </c>
    </row>
    <row r="17" spans="1:31" s="1" customFormat="1" ht="30.75" hidden="1" customHeight="1" thickTop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198"/>
      <c r="E17" s="199"/>
      <c r="F17" s="64" t="str">
        <f>IF(E17="","",'Celkový poplatek'!$C$2)</f>
        <v/>
      </c>
      <c r="G17" s="11"/>
      <c r="H17" s="206"/>
      <c r="I17" s="207"/>
      <c r="J17" s="207"/>
      <c r="K17" s="208"/>
      <c r="L17" s="209"/>
      <c r="M17" s="207"/>
      <c r="N17" s="207"/>
      <c r="O17" s="210"/>
      <c r="P17" s="159" t="str">
        <f t="shared" si="6"/>
        <v>N/A</v>
      </c>
      <c r="Q17" s="30" t="str">
        <f t="shared" si="5"/>
        <v>N/A</v>
      </c>
      <c r="R17" s="30" t="str">
        <f t="shared" si="0"/>
        <v>N/A</v>
      </c>
      <c r="S17" s="31" t="str">
        <f t="shared" si="0"/>
        <v>N/A</v>
      </c>
      <c r="T17" s="22">
        <f t="shared" si="4"/>
        <v>0</v>
      </c>
      <c r="U17" s="17">
        <f>IF(H17&gt;0,Y17,L17*calc!$J$4)</f>
        <v>0</v>
      </c>
      <c r="V17" s="14">
        <f>IF(I17&gt;0,Z17,M17*calc!$J$5)</f>
        <v>0</v>
      </c>
      <c r="W17" s="14">
        <f>IF(J17&gt;0,AA17,N17*calc!$J$6)</f>
        <v>0</v>
      </c>
      <c r="X17" s="18">
        <f>IF(K17&gt;0,AB17,O17*calc!$J$7)</f>
        <v>0</v>
      </c>
      <c r="Y17" s="151" t="str">
        <f>IF(H17&gt;0,IF(((L17/H17)*100)&lt;=70,0,L17*calc!$J$4),"N/A")</f>
        <v>N/A</v>
      </c>
      <c r="Z17" s="149" t="str">
        <f>IF(I17&gt;0,IF(((M17/I17)*100)&lt;=45,0,M17*calc!$J$5),"N/A")</f>
        <v>N/A</v>
      </c>
      <c r="AA17" s="149" t="str">
        <f>IF(J17&gt;0,IF(((N17/J17)*100)&lt;=45,0,N17*calc!$J$6),"N/A")</f>
        <v>N/A</v>
      </c>
      <c r="AB17" s="150" t="str">
        <f>IF(K17&gt;0,IF(((O17/K17)*100)&lt;=70,0,O17*calc!$J$7),"N/A")</f>
        <v>N/A</v>
      </c>
      <c r="AC17" s="113"/>
      <c r="AD17" s="190">
        <f>SUM(IF(O17=0,K17*calc!$J$4,0),IF(P17=0,L17*calc!$J$5,0),IF(Q17=0,M17*calc!$J$6,0),IF(R17=0,N17*calc!$J$7,0))</f>
        <v>0</v>
      </c>
      <c r="AE17" s="190">
        <f>SUM(IF(P17=0,L17*calc!$J$4,0),IF(Q17=0,M17*calc!$J$5,0),IF(R17=0,N17*calc!$J$6,0),IF(S17=0,O17*calc!$J$7,0))</f>
        <v>0</v>
      </c>
    </row>
    <row r="18" spans="1:31" s="1" customFormat="1" ht="30.75" hidden="1" customHeight="1" thickTop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198"/>
      <c r="E18" s="199"/>
      <c r="F18" s="64" t="str">
        <f>IF(E18="","",'Celkový poplatek'!$C$2)</f>
        <v/>
      </c>
      <c r="G18" s="11"/>
      <c r="H18" s="206"/>
      <c r="I18" s="207"/>
      <c r="J18" s="207"/>
      <c r="K18" s="208"/>
      <c r="L18" s="209"/>
      <c r="M18" s="207"/>
      <c r="N18" s="207"/>
      <c r="O18" s="210"/>
      <c r="P18" s="159" t="str">
        <f t="shared" si="6"/>
        <v>N/A</v>
      </c>
      <c r="Q18" s="30" t="str">
        <f t="shared" si="5"/>
        <v>N/A</v>
      </c>
      <c r="R18" s="30" t="str">
        <f t="shared" si="0"/>
        <v>N/A</v>
      </c>
      <c r="S18" s="31" t="str">
        <f t="shared" si="0"/>
        <v>N/A</v>
      </c>
      <c r="T18" s="22">
        <f t="shared" si="4"/>
        <v>0</v>
      </c>
      <c r="U18" s="17">
        <f>IF(H18&gt;0,Y18,L18*calc!$J$4)</f>
        <v>0</v>
      </c>
      <c r="V18" s="14">
        <f>IF(I18&gt;0,Z18,M18*calc!$J$5)</f>
        <v>0</v>
      </c>
      <c r="W18" s="14">
        <f>IF(J18&gt;0,AA18,N18*calc!$J$6)</f>
        <v>0</v>
      </c>
      <c r="X18" s="18">
        <f>IF(K18&gt;0,AB18,O18*calc!$J$7)</f>
        <v>0</v>
      </c>
      <c r="Y18" s="151" t="str">
        <f>IF(H18&gt;0,IF(((L18/H18)*100)&lt;=70,0,L18*calc!$J$4),"N/A")</f>
        <v>N/A</v>
      </c>
      <c r="Z18" s="149" t="str">
        <f>IF(I18&gt;0,IF(((M18/I18)*100)&lt;=45,0,M18*calc!$J$5),"N/A")</f>
        <v>N/A</v>
      </c>
      <c r="AA18" s="149" t="str">
        <f>IF(J18&gt;0,IF(((N18/J18)*100)&lt;=45,0,N18*calc!$J$6),"N/A")</f>
        <v>N/A</v>
      </c>
      <c r="AB18" s="150" t="str">
        <f>IF(K18&gt;0,IF(((O18/K18)*100)&lt;=70,0,O18*calc!$J$7),"N/A")</f>
        <v>N/A</v>
      </c>
      <c r="AC18" s="113"/>
      <c r="AD18" s="190">
        <f>SUM(IF(O18=0,K18*calc!$J$4,0),IF(P18=0,L18*calc!$J$5,0),IF(Q18=0,M18*calc!$J$6,0),IF(R18=0,N18*calc!$J$7,0))</f>
        <v>0</v>
      </c>
      <c r="AE18" s="190">
        <f>SUM(IF(P18=0,L18*calc!$J$4,0),IF(Q18=0,M18*calc!$J$5,0),IF(R18=0,N18*calc!$J$6,0),IF(S18=0,O18*calc!$J$7,0))</f>
        <v>0</v>
      </c>
    </row>
    <row r="19" spans="1:31" s="1" customFormat="1" ht="30.75" hidden="1" customHeight="1" thickTop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198"/>
      <c r="E19" s="199"/>
      <c r="F19" s="64" t="str">
        <f>IF(E19="","",'Celkový poplatek'!$C$2)</f>
        <v/>
      </c>
      <c r="G19" s="11"/>
      <c r="H19" s="206"/>
      <c r="I19" s="207"/>
      <c r="J19" s="207"/>
      <c r="K19" s="208"/>
      <c r="L19" s="209"/>
      <c r="M19" s="207"/>
      <c r="N19" s="207"/>
      <c r="O19" s="210"/>
      <c r="P19" s="159" t="str">
        <f t="shared" si="6"/>
        <v>N/A</v>
      </c>
      <c r="Q19" s="30" t="str">
        <f t="shared" si="5"/>
        <v>N/A</v>
      </c>
      <c r="R19" s="30" t="str">
        <f t="shared" si="0"/>
        <v>N/A</v>
      </c>
      <c r="S19" s="31" t="str">
        <f t="shared" si="0"/>
        <v>N/A</v>
      </c>
      <c r="T19" s="22">
        <f t="shared" si="4"/>
        <v>0</v>
      </c>
      <c r="U19" s="17">
        <f>IF(H19&gt;0,Y19,L19*calc!$J$4)</f>
        <v>0</v>
      </c>
      <c r="V19" s="14">
        <f>IF(I19&gt;0,Z19,M19*calc!$J$5)</f>
        <v>0</v>
      </c>
      <c r="W19" s="14">
        <f>IF(J19&gt;0,AA19,N19*calc!$J$6)</f>
        <v>0</v>
      </c>
      <c r="X19" s="18">
        <f>IF(K19&gt;0,AB19,O19*calc!$J$7)</f>
        <v>0</v>
      </c>
      <c r="Y19" s="151" t="str">
        <f>IF(H19&gt;0,IF(((L19/H19)*100)&lt;=70,0,L19*calc!$J$4),"N/A")</f>
        <v>N/A</v>
      </c>
      <c r="Z19" s="149" t="str">
        <f>IF(I19&gt;0,IF(((M19/I19)*100)&lt;=45,0,M19*calc!$J$5),"N/A")</f>
        <v>N/A</v>
      </c>
      <c r="AA19" s="149" t="str">
        <f>IF(J19&gt;0,IF(((N19/J19)*100)&lt;=45,0,N19*calc!$J$6),"N/A")</f>
        <v>N/A</v>
      </c>
      <c r="AB19" s="150" t="str">
        <f>IF(K19&gt;0,IF(((O19/K19)*100)&lt;=70,0,O19*calc!$J$7),"N/A")</f>
        <v>N/A</v>
      </c>
      <c r="AC19" s="113"/>
      <c r="AD19" s="190">
        <f>SUM(IF(O19=0,K19*calc!$J$4,0),IF(P19=0,L19*calc!$J$5,0),IF(Q19=0,M19*calc!$J$6,0),IF(R19=0,N19*calc!$J$7,0))</f>
        <v>0</v>
      </c>
      <c r="AE19" s="190">
        <f>SUM(IF(P19=0,L19*calc!$J$4,0),IF(Q19=0,M19*calc!$J$5,0),IF(R19=0,N19*calc!$J$6,0),IF(S19=0,O19*calc!$J$7,0))</f>
        <v>0</v>
      </c>
    </row>
    <row r="20" spans="1:31" s="1" customFormat="1" ht="30.75" hidden="1" customHeight="1" thickTop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198"/>
      <c r="E20" s="199"/>
      <c r="F20" s="64" t="str">
        <f>IF(E20="","",'Celkový poplatek'!$C$2)</f>
        <v/>
      </c>
      <c r="G20" s="11"/>
      <c r="H20" s="206"/>
      <c r="I20" s="207"/>
      <c r="J20" s="207"/>
      <c r="K20" s="208"/>
      <c r="L20" s="209"/>
      <c r="M20" s="207"/>
      <c r="N20" s="207"/>
      <c r="O20" s="210"/>
      <c r="P20" s="159" t="str">
        <f t="shared" si="6"/>
        <v>N/A</v>
      </c>
      <c r="Q20" s="30" t="str">
        <f t="shared" si="5"/>
        <v>N/A</v>
      </c>
      <c r="R20" s="30" t="str">
        <f t="shared" ref="R20:S83" si="7">IF((J20+N20)&gt;0,W20,AA20)</f>
        <v>N/A</v>
      </c>
      <c r="S20" s="31" t="str">
        <f t="shared" si="7"/>
        <v>N/A</v>
      </c>
      <c r="T20" s="22">
        <f t="shared" si="4"/>
        <v>0</v>
      </c>
      <c r="U20" s="17">
        <f>IF(H20&gt;0,Y20,L20*calc!$J$4)</f>
        <v>0</v>
      </c>
      <c r="V20" s="14">
        <f>IF(I20&gt;0,Z20,M20*calc!$J$5)</f>
        <v>0</v>
      </c>
      <c r="W20" s="14">
        <f>IF(J20&gt;0,AA20,N20*calc!$J$6)</f>
        <v>0</v>
      </c>
      <c r="X20" s="18">
        <f>IF(K20&gt;0,AB20,O20*calc!$J$7)</f>
        <v>0</v>
      </c>
      <c r="Y20" s="151" t="str">
        <f>IF(H20&gt;0,IF(((L20/H20)*100)&lt;=70,0,L20*calc!$J$4),"N/A")</f>
        <v>N/A</v>
      </c>
      <c r="Z20" s="149" t="str">
        <f>IF(I20&gt;0,IF(((M20/I20)*100)&lt;=45,0,M20*calc!$J$5),"N/A")</f>
        <v>N/A</v>
      </c>
      <c r="AA20" s="149" t="str">
        <f>IF(J20&gt;0,IF(((N20/J20)*100)&lt;=45,0,N20*calc!$J$6),"N/A")</f>
        <v>N/A</v>
      </c>
      <c r="AB20" s="150" t="str">
        <f>IF(K20&gt;0,IF(((O20/K20)*100)&lt;=70,0,O20*calc!$J$7),"N/A")</f>
        <v>N/A</v>
      </c>
      <c r="AC20" s="113"/>
      <c r="AD20" s="190">
        <f>SUM(IF(O20=0,K20*calc!$J$4,0),IF(P20=0,L20*calc!$J$5,0),IF(Q20=0,M20*calc!$J$6,0),IF(R20=0,N20*calc!$J$7,0))</f>
        <v>0</v>
      </c>
      <c r="AE20" s="190">
        <f>SUM(IF(P20=0,L20*calc!$J$4,0),IF(Q20=0,M20*calc!$J$5,0),IF(R20=0,N20*calc!$J$6,0),IF(S20=0,O20*calc!$J$7,0))</f>
        <v>0</v>
      </c>
    </row>
    <row r="21" spans="1:31" s="1" customFormat="1" ht="30.75" hidden="1" customHeight="1" thickTop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198"/>
      <c r="E21" s="199"/>
      <c r="F21" s="64" t="str">
        <f>IF(E21="","",'Celkový poplatek'!$C$2)</f>
        <v/>
      </c>
      <c r="G21" s="11"/>
      <c r="H21" s="206"/>
      <c r="I21" s="207"/>
      <c r="J21" s="207"/>
      <c r="K21" s="208"/>
      <c r="L21" s="209"/>
      <c r="M21" s="207"/>
      <c r="N21" s="207"/>
      <c r="O21" s="210"/>
      <c r="P21" s="159" t="str">
        <f t="shared" si="6"/>
        <v>N/A</v>
      </c>
      <c r="Q21" s="30" t="str">
        <f t="shared" si="5"/>
        <v>N/A</v>
      </c>
      <c r="R21" s="30" t="str">
        <f t="shared" si="7"/>
        <v>N/A</v>
      </c>
      <c r="S21" s="31" t="str">
        <f t="shared" si="7"/>
        <v>N/A</v>
      </c>
      <c r="T21" s="22">
        <f t="shared" si="4"/>
        <v>0</v>
      </c>
      <c r="U21" s="17">
        <f>IF(H21&gt;0,Y21,L21*calc!$J$4)</f>
        <v>0</v>
      </c>
      <c r="V21" s="14">
        <f>IF(I21&gt;0,Z21,M21*calc!$J$5)</f>
        <v>0</v>
      </c>
      <c r="W21" s="14">
        <f>IF(J21&gt;0,AA21,N21*calc!$J$6)</f>
        <v>0</v>
      </c>
      <c r="X21" s="18">
        <f>IF(K21&gt;0,AB21,O21*calc!$J$7)</f>
        <v>0</v>
      </c>
      <c r="Y21" s="151" t="str">
        <f>IF(H21&gt;0,IF(((L21/H21)*100)&lt;=70,0,L21*calc!$J$4),"N/A")</f>
        <v>N/A</v>
      </c>
      <c r="Z21" s="149" t="str">
        <f>IF(I21&gt;0,IF(((M21/I21)*100)&lt;=45,0,M21*calc!$J$5),"N/A")</f>
        <v>N/A</v>
      </c>
      <c r="AA21" s="149" t="str">
        <f>IF(J21&gt;0,IF(((N21/J21)*100)&lt;=45,0,N21*calc!$J$6),"N/A")</f>
        <v>N/A</v>
      </c>
      <c r="AB21" s="150" t="str">
        <f>IF(K21&gt;0,IF(((O21/K21)*100)&lt;=70,0,O21*calc!$J$7),"N/A")</f>
        <v>N/A</v>
      </c>
      <c r="AC21" s="113"/>
      <c r="AD21" s="190">
        <f>SUM(IF(O21=0,K21*calc!$J$4,0),IF(P21=0,L21*calc!$J$5,0),IF(Q21=0,M21*calc!$J$6,0),IF(R21=0,N21*calc!$J$7,0))</f>
        <v>0</v>
      </c>
      <c r="AE21" s="190">
        <f>SUM(IF(P21=0,L21*calc!$J$4,0),IF(Q21=0,M21*calc!$J$5,0),IF(R21=0,N21*calc!$J$6,0),IF(S21=0,O21*calc!$J$7,0))</f>
        <v>0</v>
      </c>
    </row>
    <row r="22" spans="1:31" s="1" customFormat="1" ht="30.75" hidden="1" customHeight="1" thickTop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198"/>
      <c r="E22" s="199"/>
      <c r="F22" s="64" t="str">
        <f>IF(E22="","",'Celkový poplatek'!$C$2)</f>
        <v/>
      </c>
      <c r="G22" s="11"/>
      <c r="H22" s="206"/>
      <c r="I22" s="207"/>
      <c r="J22" s="207"/>
      <c r="K22" s="208"/>
      <c r="L22" s="209"/>
      <c r="M22" s="207"/>
      <c r="N22" s="207"/>
      <c r="O22" s="210"/>
      <c r="P22" s="159" t="str">
        <f t="shared" si="6"/>
        <v>N/A</v>
      </c>
      <c r="Q22" s="30" t="str">
        <f t="shared" si="5"/>
        <v>N/A</v>
      </c>
      <c r="R22" s="30" t="str">
        <f t="shared" si="7"/>
        <v>N/A</v>
      </c>
      <c r="S22" s="31" t="str">
        <f t="shared" si="7"/>
        <v>N/A</v>
      </c>
      <c r="T22" s="22">
        <f t="shared" si="4"/>
        <v>0</v>
      </c>
      <c r="U22" s="17">
        <f>IF(H22&gt;0,Y22,L22*calc!$J$4)</f>
        <v>0</v>
      </c>
      <c r="V22" s="14">
        <f>IF(I22&gt;0,Z22,M22*calc!$J$5)</f>
        <v>0</v>
      </c>
      <c r="W22" s="14">
        <f>IF(J22&gt;0,AA22,N22*calc!$J$6)</f>
        <v>0</v>
      </c>
      <c r="X22" s="18">
        <f>IF(K22&gt;0,AB22,O22*calc!$J$7)</f>
        <v>0</v>
      </c>
      <c r="Y22" s="151" t="str">
        <f>IF(H22&gt;0,IF(((L22/H22)*100)&lt;=70,0,L22*calc!$J$4),"N/A")</f>
        <v>N/A</v>
      </c>
      <c r="Z22" s="149" t="str">
        <f>IF(I22&gt;0,IF(((M22/I22)*100)&lt;=45,0,M22*calc!$J$5),"N/A")</f>
        <v>N/A</v>
      </c>
      <c r="AA22" s="149" t="str">
        <f>IF(J22&gt;0,IF(((N22/J22)*100)&lt;=45,0,N22*calc!$J$6),"N/A")</f>
        <v>N/A</v>
      </c>
      <c r="AB22" s="150" t="str">
        <f>IF(K22&gt;0,IF(((O22/K22)*100)&lt;=70,0,O22*calc!$J$7),"N/A")</f>
        <v>N/A</v>
      </c>
      <c r="AC22" s="113"/>
      <c r="AD22" s="190">
        <f>SUM(IF(O22=0,K22*calc!$J$4,0),IF(P22=0,L22*calc!$J$5,0),IF(Q22=0,M22*calc!$J$6,0),IF(R22=0,N22*calc!$J$7,0))</f>
        <v>0</v>
      </c>
      <c r="AE22" s="190">
        <f>SUM(IF(P22=0,L22*calc!$J$4,0),IF(Q22=0,M22*calc!$J$5,0),IF(R22=0,N22*calc!$J$6,0),IF(S22=0,O22*calc!$J$7,0))</f>
        <v>0</v>
      </c>
    </row>
    <row r="23" spans="1:31" s="1" customFormat="1" ht="30.75" hidden="1" customHeight="1" thickTop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198"/>
      <c r="E23" s="199"/>
      <c r="F23" s="64" t="str">
        <f>IF(E23="","",'Celkový poplatek'!$C$2)</f>
        <v/>
      </c>
      <c r="G23" s="11"/>
      <c r="H23" s="206"/>
      <c r="I23" s="207"/>
      <c r="J23" s="207"/>
      <c r="K23" s="208"/>
      <c r="L23" s="209"/>
      <c r="M23" s="207"/>
      <c r="N23" s="207"/>
      <c r="O23" s="210"/>
      <c r="P23" s="159" t="str">
        <f t="shared" si="6"/>
        <v>N/A</v>
      </c>
      <c r="Q23" s="30" t="str">
        <f t="shared" si="5"/>
        <v>N/A</v>
      </c>
      <c r="R23" s="30" t="str">
        <f t="shared" si="7"/>
        <v>N/A</v>
      </c>
      <c r="S23" s="31" t="str">
        <f t="shared" si="7"/>
        <v>N/A</v>
      </c>
      <c r="T23" s="22">
        <f t="shared" si="4"/>
        <v>0</v>
      </c>
      <c r="U23" s="17">
        <f>IF(H23&gt;0,Y23,L23*calc!$J$4)</f>
        <v>0</v>
      </c>
      <c r="V23" s="14">
        <f>IF(I23&gt;0,Z23,M23*calc!$J$5)</f>
        <v>0</v>
      </c>
      <c r="W23" s="14">
        <f>IF(J23&gt;0,AA23,N23*calc!$J$6)</f>
        <v>0</v>
      </c>
      <c r="X23" s="18">
        <f>IF(K23&gt;0,AB23,O23*calc!$J$7)</f>
        <v>0</v>
      </c>
      <c r="Y23" s="151" t="str">
        <f>IF(H23&gt;0,IF(((L23/H23)*100)&lt;=70,0,L23*calc!$J$4),"N/A")</f>
        <v>N/A</v>
      </c>
      <c r="Z23" s="149" t="str">
        <f>IF(I23&gt;0,IF(((M23/I23)*100)&lt;=45,0,M23*calc!$J$5),"N/A")</f>
        <v>N/A</v>
      </c>
      <c r="AA23" s="149" t="str">
        <f>IF(J23&gt;0,IF(((N23/J23)*100)&lt;=45,0,N23*calc!$J$6),"N/A")</f>
        <v>N/A</v>
      </c>
      <c r="AB23" s="150" t="str">
        <f>IF(K23&gt;0,IF(((O23/K23)*100)&lt;=70,0,O23*calc!$J$7),"N/A")</f>
        <v>N/A</v>
      </c>
      <c r="AC23" s="113"/>
      <c r="AD23" s="190">
        <f>SUM(IF(O23=0,K23*calc!$J$4,0),IF(P23=0,L23*calc!$J$5,0),IF(Q23=0,M23*calc!$J$6,0),IF(R23=0,N23*calc!$J$7,0))</f>
        <v>0</v>
      </c>
      <c r="AE23" s="190">
        <f>SUM(IF(P23=0,L23*calc!$J$4,0),IF(Q23=0,M23*calc!$J$5,0),IF(R23=0,N23*calc!$J$6,0),IF(S23=0,O23*calc!$J$7,0))</f>
        <v>0</v>
      </c>
    </row>
    <row r="24" spans="1:31" s="1" customFormat="1" ht="30.75" hidden="1" customHeight="1" thickTop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198"/>
      <c r="E24" s="199"/>
      <c r="F24" s="64" t="str">
        <f>IF(E24="","",'Celkový poplatek'!$C$2)</f>
        <v/>
      </c>
      <c r="G24" s="11"/>
      <c r="H24" s="206"/>
      <c r="I24" s="207"/>
      <c r="J24" s="207"/>
      <c r="K24" s="208"/>
      <c r="L24" s="209"/>
      <c r="M24" s="207"/>
      <c r="N24" s="207"/>
      <c r="O24" s="210"/>
      <c r="P24" s="159" t="str">
        <f t="shared" si="6"/>
        <v>N/A</v>
      </c>
      <c r="Q24" s="30" t="str">
        <f t="shared" si="5"/>
        <v>N/A</v>
      </c>
      <c r="R24" s="30" t="str">
        <f t="shared" si="7"/>
        <v>N/A</v>
      </c>
      <c r="S24" s="31" t="str">
        <f t="shared" si="7"/>
        <v>N/A</v>
      </c>
      <c r="T24" s="22">
        <f t="shared" si="4"/>
        <v>0</v>
      </c>
      <c r="U24" s="17">
        <f>IF(H24&gt;0,Y24,L24*calc!$J$4)</f>
        <v>0</v>
      </c>
      <c r="V24" s="14">
        <f>IF(I24&gt;0,Z24,M24*calc!$J$5)</f>
        <v>0</v>
      </c>
      <c r="W24" s="14">
        <f>IF(J24&gt;0,AA24,N24*calc!$J$6)</f>
        <v>0</v>
      </c>
      <c r="X24" s="18">
        <f>IF(K24&gt;0,AB24,O24*calc!$J$7)</f>
        <v>0</v>
      </c>
      <c r="Y24" s="151" t="str">
        <f>IF(H24&gt;0,IF(((L24/H24)*100)&lt;=70,0,L24*calc!$J$4),"N/A")</f>
        <v>N/A</v>
      </c>
      <c r="Z24" s="149" t="str">
        <f>IF(I24&gt;0,IF(((M24/I24)*100)&lt;=45,0,M24*calc!$J$5),"N/A")</f>
        <v>N/A</v>
      </c>
      <c r="AA24" s="149" t="str">
        <f>IF(J24&gt;0,IF(((N24/J24)*100)&lt;=45,0,N24*calc!$J$6),"N/A")</f>
        <v>N/A</v>
      </c>
      <c r="AB24" s="150" t="str">
        <f>IF(K24&gt;0,IF(((O24/K24)*100)&lt;=70,0,O24*calc!$J$7),"N/A")</f>
        <v>N/A</v>
      </c>
      <c r="AC24" s="113"/>
      <c r="AD24" s="190">
        <f>SUM(IF(O24=0,K24*calc!$J$4,0),IF(P24=0,L24*calc!$J$5,0),IF(Q24=0,M24*calc!$J$6,0),IF(R24=0,N24*calc!$J$7,0))</f>
        <v>0</v>
      </c>
      <c r="AE24" s="190">
        <f>SUM(IF(P24=0,L24*calc!$J$4,0),IF(Q24=0,M24*calc!$J$5,0),IF(R24=0,N24*calc!$J$6,0),IF(S24=0,O24*calc!$J$7,0))</f>
        <v>0</v>
      </c>
    </row>
    <row r="25" spans="1:31" s="1" customFormat="1" ht="30.75" hidden="1" customHeight="1" thickTop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198"/>
      <c r="E25" s="199"/>
      <c r="F25" s="64" t="str">
        <f>IF(E25="","",'Celkový poplatek'!$C$2)</f>
        <v/>
      </c>
      <c r="G25" s="11"/>
      <c r="H25" s="206"/>
      <c r="I25" s="207"/>
      <c r="J25" s="207"/>
      <c r="K25" s="208"/>
      <c r="L25" s="209"/>
      <c r="M25" s="207"/>
      <c r="N25" s="207"/>
      <c r="O25" s="210"/>
      <c r="P25" s="159" t="str">
        <f t="shared" si="6"/>
        <v>N/A</v>
      </c>
      <c r="Q25" s="30" t="str">
        <f t="shared" si="5"/>
        <v>N/A</v>
      </c>
      <c r="R25" s="30" t="str">
        <f t="shared" si="7"/>
        <v>N/A</v>
      </c>
      <c r="S25" s="31" t="str">
        <f t="shared" si="7"/>
        <v>N/A</v>
      </c>
      <c r="T25" s="22">
        <f t="shared" si="4"/>
        <v>0</v>
      </c>
      <c r="U25" s="17">
        <f>IF(H25&gt;0,Y25,L25*calc!$J$4)</f>
        <v>0</v>
      </c>
      <c r="V25" s="14">
        <f>IF(I25&gt;0,Z25,M25*calc!$J$5)</f>
        <v>0</v>
      </c>
      <c r="W25" s="14">
        <f>IF(J25&gt;0,AA25,N25*calc!$J$6)</f>
        <v>0</v>
      </c>
      <c r="X25" s="18">
        <f>IF(K25&gt;0,AB25,O25*calc!$J$7)</f>
        <v>0</v>
      </c>
      <c r="Y25" s="151" t="str">
        <f>IF(H25&gt;0,IF(((L25/H25)*100)&lt;=70,0,L25*calc!$J$4),"N/A")</f>
        <v>N/A</v>
      </c>
      <c r="Z25" s="149" t="str">
        <f>IF(I25&gt;0,IF(((M25/I25)*100)&lt;=45,0,M25*calc!$J$5),"N/A")</f>
        <v>N/A</v>
      </c>
      <c r="AA25" s="149" t="str">
        <f>IF(J25&gt;0,IF(((N25/J25)*100)&lt;=45,0,N25*calc!$J$6),"N/A")</f>
        <v>N/A</v>
      </c>
      <c r="AB25" s="150" t="str">
        <f>IF(K25&gt;0,IF(((O25/K25)*100)&lt;=70,0,O25*calc!$J$7),"N/A")</f>
        <v>N/A</v>
      </c>
      <c r="AC25" s="113"/>
      <c r="AD25" s="190">
        <f>SUM(IF(O25=0,K25*calc!$J$4,0),IF(P25=0,L25*calc!$J$5,0),IF(Q25=0,M25*calc!$J$6,0),IF(R25=0,N25*calc!$J$7,0))</f>
        <v>0</v>
      </c>
      <c r="AE25" s="190">
        <f>SUM(IF(P25=0,L25*calc!$J$4,0),IF(Q25=0,M25*calc!$J$5,0),IF(R25=0,N25*calc!$J$6,0),IF(S25=0,O25*calc!$J$7,0))</f>
        <v>0</v>
      </c>
    </row>
    <row r="26" spans="1:31" s="1" customFormat="1" ht="30.75" hidden="1" customHeight="1" thickTop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198"/>
      <c r="E26" s="199"/>
      <c r="F26" s="64" t="str">
        <f>IF(E26="","",'Celkový poplatek'!$C$2)</f>
        <v/>
      </c>
      <c r="G26" s="11"/>
      <c r="H26" s="206"/>
      <c r="I26" s="207"/>
      <c r="J26" s="207"/>
      <c r="K26" s="208"/>
      <c r="L26" s="209"/>
      <c r="M26" s="207"/>
      <c r="N26" s="207"/>
      <c r="O26" s="210"/>
      <c r="P26" s="159" t="str">
        <f t="shared" si="6"/>
        <v>N/A</v>
      </c>
      <c r="Q26" s="30" t="str">
        <f t="shared" si="5"/>
        <v>N/A</v>
      </c>
      <c r="R26" s="30" t="str">
        <f t="shared" si="7"/>
        <v>N/A</v>
      </c>
      <c r="S26" s="31" t="str">
        <f t="shared" si="7"/>
        <v>N/A</v>
      </c>
      <c r="T26" s="22">
        <f t="shared" si="4"/>
        <v>0</v>
      </c>
      <c r="U26" s="17">
        <f>IF(H26&gt;0,Y26,L26*calc!$J$4)</f>
        <v>0</v>
      </c>
      <c r="V26" s="14">
        <f>IF(I26&gt;0,Z26,M26*calc!$J$5)</f>
        <v>0</v>
      </c>
      <c r="W26" s="14">
        <f>IF(J26&gt;0,AA26,N26*calc!$J$6)</f>
        <v>0</v>
      </c>
      <c r="X26" s="18">
        <f>IF(K26&gt;0,AB26,O26*calc!$J$7)</f>
        <v>0</v>
      </c>
      <c r="Y26" s="151" t="str">
        <f>IF(H26&gt;0,IF(((L26/H26)*100)&lt;=70,0,L26*calc!$J$4),"N/A")</f>
        <v>N/A</v>
      </c>
      <c r="Z26" s="149" t="str">
        <f>IF(I26&gt;0,IF(((M26/I26)*100)&lt;=45,0,M26*calc!$J$5),"N/A")</f>
        <v>N/A</v>
      </c>
      <c r="AA26" s="149" t="str">
        <f>IF(J26&gt;0,IF(((N26/J26)*100)&lt;=45,0,N26*calc!$J$6),"N/A")</f>
        <v>N/A</v>
      </c>
      <c r="AB26" s="150" t="str">
        <f>IF(K26&gt;0,IF(((O26/K26)*100)&lt;=70,0,O26*calc!$J$7),"N/A")</f>
        <v>N/A</v>
      </c>
      <c r="AC26" s="113"/>
      <c r="AD26" s="190">
        <f>SUM(IF(O26=0,K26*calc!$J$4,0),IF(P26=0,L26*calc!$J$5,0),IF(Q26=0,M26*calc!$J$6,0),IF(R26=0,N26*calc!$J$7,0))</f>
        <v>0</v>
      </c>
      <c r="AE26" s="190">
        <f>SUM(IF(P26=0,L26*calc!$J$4,0),IF(Q26=0,M26*calc!$J$5,0),IF(R26=0,N26*calc!$J$6,0),IF(S26=0,O26*calc!$J$7,0))</f>
        <v>0</v>
      </c>
    </row>
    <row r="27" spans="1:31" s="1" customFormat="1" ht="30.75" hidden="1" customHeight="1" thickTop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198"/>
      <c r="E27" s="199"/>
      <c r="F27" s="64" t="str">
        <f>IF(E27="","",'Celkový poplatek'!$C$2)</f>
        <v/>
      </c>
      <c r="G27" s="11"/>
      <c r="H27" s="206"/>
      <c r="I27" s="207"/>
      <c r="J27" s="207"/>
      <c r="K27" s="208"/>
      <c r="L27" s="209"/>
      <c r="M27" s="207"/>
      <c r="N27" s="207"/>
      <c r="O27" s="210"/>
      <c r="P27" s="159" t="str">
        <f t="shared" si="6"/>
        <v>N/A</v>
      </c>
      <c r="Q27" s="30" t="str">
        <f t="shared" si="5"/>
        <v>N/A</v>
      </c>
      <c r="R27" s="30" t="str">
        <f t="shared" si="7"/>
        <v>N/A</v>
      </c>
      <c r="S27" s="31" t="str">
        <f t="shared" si="7"/>
        <v>N/A</v>
      </c>
      <c r="T27" s="22">
        <f t="shared" si="4"/>
        <v>0</v>
      </c>
      <c r="U27" s="17">
        <f>IF(H27&gt;0,Y27,L27*calc!$J$4)</f>
        <v>0</v>
      </c>
      <c r="V27" s="14">
        <f>IF(I27&gt;0,Z27,M27*calc!$J$5)</f>
        <v>0</v>
      </c>
      <c r="W27" s="14">
        <f>IF(J27&gt;0,AA27,N27*calc!$J$6)</f>
        <v>0</v>
      </c>
      <c r="X27" s="18">
        <f>IF(K27&gt;0,AB27,O27*calc!$J$7)</f>
        <v>0</v>
      </c>
      <c r="Y27" s="151" t="str">
        <f>IF(H27&gt;0,IF(((L27/H27)*100)&lt;=70,0,L27*calc!$J$4),"N/A")</f>
        <v>N/A</v>
      </c>
      <c r="Z27" s="149" t="str">
        <f>IF(I27&gt;0,IF(((M27/I27)*100)&lt;=45,0,M27*calc!$J$5),"N/A")</f>
        <v>N/A</v>
      </c>
      <c r="AA27" s="149" t="str">
        <f>IF(J27&gt;0,IF(((N27/J27)*100)&lt;=45,0,N27*calc!$J$6),"N/A")</f>
        <v>N/A</v>
      </c>
      <c r="AB27" s="150" t="str">
        <f>IF(K27&gt;0,IF(((O27/K27)*100)&lt;=70,0,O27*calc!$J$7),"N/A")</f>
        <v>N/A</v>
      </c>
      <c r="AC27" s="113"/>
      <c r="AD27" s="190">
        <f>SUM(IF(O27=0,K27*calc!$J$4,0),IF(P27=0,L27*calc!$J$5,0),IF(Q27=0,M27*calc!$J$6,0),IF(R27=0,N27*calc!$J$7,0))</f>
        <v>0</v>
      </c>
      <c r="AE27" s="190">
        <f>SUM(IF(P27=0,L27*calc!$J$4,0),IF(Q27=0,M27*calc!$J$5,0),IF(R27=0,N27*calc!$J$6,0),IF(S27=0,O27*calc!$J$7,0))</f>
        <v>0</v>
      </c>
    </row>
    <row r="28" spans="1:31" s="1" customFormat="1" ht="30.75" hidden="1" customHeight="1" thickTop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198"/>
      <c r="E28" s="199"/>
      <c r="F28" s="64" t="str">
        <f>IF(E28="","",'Celkový poplatek'!$C$2)</f>
        <v/>
      </c>
      <c r="G28" s="11"/>
      <c r="H28" s="206"/>
      <c r="I28" s="207"/>
      <c r="J28" s="207"/>
      <c r="K28" s="208"/>
      <c r="L28" s="209"/>
      <c r="M28" s="207"/>
      <c r="N28" s="207"/>
      <c r="O28" s="210"/>
      <c r="P28" s="159" t="str">
        <f t="shared" si="6"/>
        <v>N/A</v>
      </c>
      <c r="Q28" s="30" t="str">
        <f t="shared" si="5"/>
        <v>N/A</v>
      </c>
      <c r="R28" s="30" t="str">
        <f t="shared" si="7"/>
        <v>N/A</v>
      </c>
      <c r="S28" s="31" t="str">
        <f t="shared" si="7"/>
        <v>N/A</v>
      </c>
      <c r="T28" s="22">
        <f t="shared" si="4"/>
        <v>0</v>
      </c>
      <c r="U28" s="17">
        <f>IF(H28&gt;0,Y28,L28*calc!$J$4)</f>
        <v>0</v>
      </c>
      <c r="V28" s="14">
        <f>IF(I28&gt;0,Z28,M28*calc!$J$5)</f>
        <v>0</v>
      </c>
      <c r="W28" s="14">
        <f>IF(J28&gt;0,AA28,N28*calc!$J$6)</f>
        <v>0</v>
      </c>
      <c r="X28" s="18">
        <f>IF(K28&gt;0,AB28,O28*calc!$J$7)</f>
        <v>0</v>
      </c>
      <c r="Y28" s="151" t="str">
        <f>IF(H28&gt;0,IF(((L28/H28)*100)&lt;=70,0,L28*calc!$J$4),"N/A")</f>
        <v>N/A</v>
      </c>
      <c r="Z28" s="149" t="str">
        <f>IF(I28&gt;0,IF(((M28/I28)*100)&lt;=45,0,M28*calc!$J$5),"N/A")</f>
        <v>N/A</v>
      </c>
      <c r="AA28" s="149" t="str">
        <f>IF(J28&gt;0,IF(((N28/J28)*100)&lt;=45,0,N28*calc!$J$6),"N/A")</f>
        <v>N/A</v>
      </c>
      <c r="AB28" s="150" t="str">
        <f>IF(K28&gt;0,IF(((O28/K28)*100)&lt;=70,0,O28*calc!$J$7),"N/A")</f>
        <v>N/A</v>
      </c>
      <c r="AC28" s="113"/>
      <c r="AD28" s="190">
        <f>SUM(IF(O28=0,K28*calc!$J$4,0),IF(P28=0,L28*calc!$J$5,0),IF(Q28=0,M28*calc!$J$6,0),IF(R28=0,N28*calc!$J$7,0))</f>
        <v>0</v>
      </c>
      <c r="AE28" s="190">
        <f>SUM(IF(P28=0,L28*calc!$J$4,0),IF(Q28=0,M28*calc!$J$5,0),IF(R28=0,N28*calc!$J$6,0),IF(S28=0,O28*calc!$J$7,0))</f>
        <v>0</v>
      </c>
    </row>
    <row r="29" spans="1:31" s="1" customFormat="1" ht="30.75" hidden="1" customHeight="1" thickTop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198"/>
      <c r="E29" s="199"/>
      <c r="F29" s="64" t="str">
        <f>IF(E29="","",'Celkový poplatek'!$C$2)</f>
        <v/>
      </c>
      <c r="G29" s="11"/>
      <c r="H29" s="206"/>
      <c r="I29" s="207"/>
      <c r="J29" s="207"/>
      <c r="K29" s="208"/>
      <c r="L29" s="209"/>
      <c r="M29" s="207"/>
      <c r="N29" s="207"/>
      <c r="O29" s="210"/>
      <c r="P29" s="159" t="str">
        <f t="shared" si="6"/>
        <v>N/A</v>
      </c>
      <c r="Q29" s="30" t="str">
        <f t="shared" si="5"/>
        <v>N/A</v>
      </c>
      <c r="R29" s="30" t="str">
        <f t="shared" si="7"/>
        <v>N/A</v>
      </c>
      <c r="S29" s="31" t="str">
        <f t="shared" si="7"/>
        <v>N/A</v>
      </c>
      <c r="T29" s="22">
        <f t="shared" si="4"/>
        <v>0</v>
      </c>
      <c r="U29" s="17">
        <f>IF(H29&gt;0,Y29,L29*calc!$J$4)</f>
        <v>0</v>
      </c>
      <c r="V29" s="14">
        <f>IF(I29&gt;0,Z29,M29*calc!$J$5)</f>
        <v>0</v>
      </c>
      <c r="W29" s="14">
        <f>IF(J29&gt;0,AA29,N29*calc!$J$6)</f>
        <v>0</v>
      </c>
      <c r="X29" s="18">
        <f>IF(K29&gt;0,AB29,O29*calc!$J$7)</f>
        <v>0</v>
      </c>
      <c r="Y29" s="151" t="str">
        <f>IF(H29&gt;0,IF(((L29/H29)*100)&lt;=70,0,L29*calc!$J$4),"N/A")</f>
        <v>N/A</v>
      </c>
      <c r="Z29" s="149" t="str">
        <f>IF(I29&gt;0,IF(((M29/I29)*100)&lt;=45,0,M29*calc!$J$5),"N/A")</f>
        <v>N/A</v>
      </c>
      <c r="AA29" s="149" t="str">
        <f>IF(J29&gt;0,IF(((N29/J29)*100)&lt;=45,0,N29*calc!$J$6),"N/A")</f>
        <v>N/A</v>
      </c>
      <c r="AB29" s="150" t="str">
        <f>IF(K29&gt;0,IF(((O29/K29)*100)&lt;=70,0,O29*calc!$J$7),"N/A")</f>
        <v>N/A</v>
      </c>
      <c r="AC29" s="113"/>
      <c r="AD29" s="190">
        <f>SUM(IF(O29=0,K29*calc!$J$4,0),IF(P29=0,L29*calc!$J$5,0),IF(Q29=0,M29*calc!$J$6,0),IF(R29=0,N29*calc!$J$7,0))</f>
        <v>0</v>
      </c>
      <c r="AE29" s="190">
        <f>SUM(IF(P29=0,L29*calc!$J$4,0),IF(Q29=0,M29*calc!$J$5,0),IF(R29=0,N29*calc!$J$6,0),IF(S29=0,O29*calc!$J$7,0))</f>
        <v>0</v>
      </c>
    </row>
    <row r="30" spans="1:31" s="1" customFormat="1" ht="30.75" hidden="1" customHeight="1" thickTop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198"/>
      <c r="E30" s="199"/>
      <c r="F30" s="64" t="str">
        <f>IF(E30="","",'Celkový poplatek'!$C$2)</f>
        <v/>
      </c>
      <c r="G30" s="11"/>
      <c r="H30" s="206"/>
      <c r="I30" s="207"/>
      <c r="J30" s="207"/>
      <c r="K30" s="208"/>
      <c r="L30" s="209"/>
      <c r="M30" s="207"/>
      <c r="N30" s="207"/>
      <c r="O30" s="210"/>
      <c r="P30" s="159" t="str">
        <f t="shared" si="6"/>
        <v>N/A</v>
      </c>
      <c r="Q30" s="30" t="str">
        <f t="shared" si="5"/>
        <v>N/A</v>
      </c>
      <c r="R30" s="30" t="str">
        <f t="shared" si="7"/>
        <v>N/A</v>
      </c>
      <c r="S30" s="31" t="str">
        <f t="shared" si="7"/>
        <v>N/A</v>
      </c>
      <c r="T30" s="22">
        <f t="shared" si="4"/>
        <v>0</v>
      </c>
      <c r="U30" s="17">
        <f>IF(H30&gt;0,Y30,L30*calc!$J$4)</f>
        <v>0</v>
      </c>
      <c r="V30" s="14">
        <f>IF(I30&gt;0,Z30,M30*calc!$J$5)</f>
        <v>0</v>
      </c>
      <c r="W30" s="14">
        <f>IF(J30&gt;0,AA30,N30*calc!$J$6)</f>
        <v>0</v>
      </c>
      <c r="X30" s="18">
        <f>IF(K30&gt;0,AB30,O30*calc!$J$7)</f>
        <v>0</v>
      </c>
      <c r="Y30" s="151" t="str">
        <f>IF(H30&gt;0,IF(((L30/H30)*100)&lt;=70,0,L30*calc!$J$4),"N/A")</f>
        <v>N/A</v>
      </c>
      <c r="Z30" s="149" t="str">
        <f>IF(I30&gt;0,IF(((M30/I30)*100)&lt;=45,0,M30*calc!$J$5),"N/A")</f>
        <v>N/A</v>
      </c>
      <c r="AA30" s="149" t="str">
        <f>IF(J30&gt;0,IF(((N30/J30)*100)&lt;=45,0,N30*calc!$J$6),"N/A")</f>
        <v>N/A</v>
      </c>
      <c r="AB30" s="150" t="str">
        <f>IF(K30&gt;0,IF(((O30/K30)*100)&lt;=70,0,O30*calc!$J$7),"N/A")</f>
        <v>N/A</v>
      </c>
      <c r="AC30" s="113"/>
      <c r="AD30" s="190">
        <f>SUM(IF(O30=0,K30*calc!$J$4,0),IF(P30=0,L30*calc!$J$5,0),IF(Q30=0,M30*calc!$J$6,0),IF(R30=0,N30*calc!$J$7,0))</f>
        <v>0</v>
      </c>
      <c r="AE30" s="190">
        <f>SUM(IF(P30=0,L30*calc!$J$4,0),IF(Q30=0,M30*calc!$J$5,0),IF(R30=0,N30*calc!$J$6,0),IF(S30=0,O30*calc!$J$7,0))</f>
        <v>0</v>
      </c>
    </row>
    <row r="31" spans="1:31" s="1" customFormat="1" ht="30.75" hidden="1" customHeight="1" thickTop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198"/>
      <c r="E31" s="199"/>
      <c r="F31" s="64" t="str">
        <f>IF(E31="","",'Celkový poplatek'!$C$2)</f>
        <v/>
      </c>
      <c r="G31" s="11"/>
      <c r="H31" s="206"/>
      <c r="I31" s="207"/>
      <c r="J31" s="207"/>
      <c r="K31" s="208"/>
      <c r="L31" s="209"/>
      <c r="M31" s="207"/>
      <c r="N31" s="207"/>
      <c r="O31" s="210"/>
      <c r="P31" s="159" t="str">
        <f t="shared" si="6"/>
        <v>N/A</v>
      </c>
      <c r="Q31" s="30" t="str">
        <f t="shared" si="5"/>
        <v>N/A</v>
      </c>
      <c r="R31" s="30" t="str">
        <f t="shared" si="7"/>
        <v>N/A</v>
      </c>
      <c r="S31" s="31" t="str">
        <f t="shared" si="7"/>
        <v>N/A</v>
      </c>
      <c r="T31" s="22">
        <f t="shared" si="4"/>
        <v>0</v>
      </c>
      <c r="U31" s="17">
        <f>IF(H31&gt;0,Y31,L31*calc!$J$4)</f>
        <v>0</v>
      </c>
      <c r="V31" s="14">
        <f>IF(I31&gt;0,Z31,M31*calc!$J$5)</f>
        <v>0</v>
      </c>
      <c r="W31" s="14">
        <f>IF(J31&gt;0,AA31,N31*calc!$J$6)</f>
        <v>0</v>
      </c>
      <c r="X31" s="18">
        <f>IF(K31&gt;0,AB31,O31*calc!$J$7)</f>
        <v>0</v>
      </c>
      <c r="Y31" s="151" t="str">
        <f>IF(H31&gt;0,IF(((L31/H31)*100)&lt;=70,0,L31*calc!$J$4),"N/A")</f>
        <v>N/A</v>
      </c>
      <c r="Z31" s="149" t="str">
        <f>IF(I31&gt;0,IF(((M31/I31)*100)&lt;=45,0,M31*calc!$J$5),"N/A")</f>
        <v>N/A</v>
      </c>
      <c r="AA31" s="149" t="str">
        <f>IF(J31&gt;0,IF(((N31/J31)*100)&lt;=45,0,N31*calc!$J$6),"N/A")</f>
        <v>N/A</v>
      </c>
      <c r="AB31" s="150" t="str">
        <f>IF(K31&gt;0,IF(((O31/K31)*100)&lt;=70,0,O31*calc!$J$7),"N/A")</f>
        <v>N/A</v>
      </c>
      <c r="AC31" s="113"/>
      <c r="AD31" s="190">
        <f>SUM(IF(O31=0,K31*calc!$J$4,0),IF(P31=0,L31*calc!$J$5,0),IF(Q31=0,M31*calc!$J$6,0),IF(R31=0,N31*calc!$J$7,0))</f>
        <v>0</v>
      </c>
      <c r="AE31" s="190">
        <f>SUM(IF(P31=0,L31*calc!$J$4,0),IF(Q31=0,M31*calc!$J$5,0),IF(R31=0,N31*calc!$J$6,0),IF(S31=0,O31*calc!$J$7,0))</f>
        <v>0</v>
      </c>
    </row>
    <row r="32" spans="1:31" s="1" customFormat="1" ht="30.75" hidden="1" customHeight="1" thickTop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198"/>
      <c r="E32" s="199"/>
      <c r="F32" s="64" t="str">
        <f>IF(E32="","",'Celkový poplatek'!$C$2)</f>
        <v/>
      </c>
      <c r="G32" s="11"/>
      <c r="H32" s="206"/>
      <c r="I32" s="207"/>
      <c r="J32" s="207"/>
      <c r="K32" s="208"/>
      <c r="L32" s="209"/>
      <c r="M32" s="207"/>
      <c r="N32" s="207"/>
      <c r="O32" s="210"/>
      <c r="P32" s="159" t="str">
        <f t="shared" si="6"/>
        <v>N/A</v>
      </c>
      <c r="Q32" s="30" t="str">
        <f t="shared" si="5"/>
        <v>N/A</v>
      </c>
      <c r="R32" s="30" t="str">
        <f t="shared" si="7"/>
        <v>N/A</v>
      </c>
      <c r="S32" s="31" t="str">
        <f t="shared" si="7"/>
        <v>N/A</v>
      </c>
      <c r="T32" s="22">
        <f t="shared" si="4"/>
        <v>0</v>
      </c>
      <c r="U32" s="17">
        <f>IF(H32&gt;0,Y32,L32*calc!$J$4)</f>
        <v>0</v>
      </c>
      <c r="V32" s="14">
        <f>IF(I32&gt;0,Z32,M32*calc!$J$5)</f>
        <v>0</v>
      </c>
      <c r="W32" s="14">
        <f>IF(J32&gt;0,AA32,N32*calc!$J$6)</f>
        <v>0</v>
      </c>
      <c r="X32" s="18">
        <f>IF(K32&gt;0,AB32,O32*calc!$J$7)</f>
        <v>0</v>
      </c>
      <c r="Y32" s="151" t="str">
        <f>IF(H32&gt;0,IF(((L32/H32)*100)&lt;=70,0,L32*calc!$J$4),"N/A")</f>
        <v>N/A</v>
      </c>
      <c r="Z32" s="149" t="str">
        <f>IF(I32&gt;0,IF(((M32/I32)*100)&lt;=45,0,M32*calc!$J$5),"N/A")</f>
        <v>N/A</v>
      </c>
      <c r="AA32" s="149" t="str">
        <f>IF(J32&gt;0,IF(((N32/J32)*100)&lt;=45,0,N32*calc!$J$6),"N/A")</f>
        <v>N/A</v>
      </c>
      <c r="AB32" s="150" t="str">
        <f>IF(K32&gt;0,IF(((O32/K32)*100)&lt;=70,0,O32*calc!$J$7),"N/A")</f>
        <v>N/A</v>
      </c>
      <c r="AC32" s="113"/>
      <c r="AD32" s="190">
        <f>SUM(IF(O32=0,K32*calc!$J$4,0),IF(P32=0,L32*calc!$J$5,0),IF(Q32=0,M32*calc!$J$6,0),IF(R32=0,N32*calc!$J$7,0))</f>
        <v>0</v>
      </c>
      <c r="AE32" s="190">
        <f>SUM(IF(P32=0,L32*calc!$J$4,0),IF(Q32=0,M32*calc!$J$5,0),IF(R32=0,N32*calc!$J$6,0),IF(S32=0,O32*calc!$J$7,0))</f>
        <v>0</v>
      </c>
    </row>
    <row r="33" spans="1:31" s="1" customFormat="1" ht="30.75" hidden="1" customHeight="1" thickTop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198"/>
      <c r="E33" s="199"/>
      <c r="F33" s="64" t="str">
        <f>IF(E33="","",'Celkový poplatek'!$C$2)</f>
        <v/>
      </c>
      <c r="G33" s="11"/>
      <c r="H33" s="206"/>
      <c r="I33" s="207"/>
      <c r="J33" s="207"/>
      <c r="K33" s="208"/>
      <c r="L33" s="209"/>
      <c r="M33" s="207"/>
      <c r="N33" s="207"/>
      <c r="O33" s="210"/>
      <c r="P33" s="159" t="str">
        <f t="shared" si="6"/>
        <v>N/A</v>
      </c>
      <c r="Q33" s="30" t="str">
        <f t="shared" si="5"/>
        <v>N/A</v>
      </c>
      <c r="R33" s="30" t="str">
        <f t="shared" si="7"/>
        <v>N/A</v>
      </c>
      <c r="S33" s="31" t="str">
        <f t="shared" si="7"/>
        <v>N/A</v>
      </c>
      <c r="T33" s="22">
        <f t="shared" si="4"/>
        <v>0</v>
      </c>
      <c r="U33" s="17">
        <f>IF(H33&gt;0,Y33,L33*calc!$J$4)</f>
        <v>0</v>
      </c>
      <c r="V33" s="14">
        <f>IF(I33&gt;0,Z33,M33*calc!$J$5)</f>
        <v>0</v>
      </c>
      <c r="W33" s="14">
        <f>IF(J33&gt;0,AA33,N33*calc!$J$6)</f>
        <v>0</v>
      </c>
      <c r="X33" s="18">
        <f>IF(K33&gt;0,AB33,O33*calc!$J$7)</f>
        <v>0</v>
      </c>
      <c r="Y33" s="151" t="str">
        <f>IF(H33&gt;0,IF(((L33/H33)*100)&lt;=70,0,L33*calc!$J$4),"N/A")</f>
        <v>N/A</v>
      </c>
      <c r="Z33" s="149" t="str">
        <f>IF(I33&gt;0,IF(((M33/I33)*100)&lt;=45,0,M33*calc!$J$5),"N/A")</f>
        <v>N/A</v>
      </c>
      <c r="AA33" s="149" t="str">
        <f>IF(J33&gt;0,IF(((N33/J33)*100)&lt;=45,0,N33*calc!$J$6),"N/A")</f>
        <v>N/A</v>
      </c>
      <c r="AB33" s="150" t="str">
        <f>IF(K33&gt;0,IF(((O33/K33)*100)&lt;=70,0,O33*calc!$J$7),"N/A")</f>
        <v>N/A</v>
      </c>
      <c r="AC33" s="113"/>
      <c r="AD33" s="190">
        <f>SUM(IF(O33=0,K33*calc!$J$4,0),IF(P33=0,L33*calc!$J$5,0),IF(Q33=0,M33*calc!$J$6,0),IF(R33=0,N33*calc!$J$7,0))</f>
        <v>0</v>
      </c>
      <c r="AE33" s="190">
        <f>SUM(IF(P33=0,L33*calc!$J$4,0),IF(Q33=0,M33*calc!$J$5,0),IF(R33=0,N33*calc!$J$6,0),IF(S33=0,O33*calc!$J$7,0))</f>
        <v>0</v>
      </c>
    </row>
    <row r="34" spans="1:31" s="1" customFormat="1" ht="30.75" hidden="1" customHeight="1" thickTop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198"/>
      <c r="E34" s="199"/>
      <c r="F34" s="64" t="str">
        <f>IF(E34="","",'Celkový poplatek'!$C$2)</f>
        <v/>
      </c>
      <c r="G34" s="11"/>
      <c r="H34" s="206"/>
      <c r="I34" s="207"/>
      <c r="J34" s="207"/>
      <c r="K34" s="208"/>
      <c r="L34" s="209"/>
      <c r="M34" s="207"/>
      <c r="N34" s="207"/>
      <c r="O34" s="210"/>
      <c r="P34" s="159" t="str">
        <f t="shared" si="6"/>
        <v>N/A</v>
      </c>
      <c r="Q34" s="30" t="str">
        <f t="shared" si="5"/>
        <v>N/A</v>
      </c>
      <c r="R34" s="30" t="str">
        <f t="shared" si="7"/>
        <v>N/A</v>
      </c>
      <c r="S34" s="31" t="str">
        <f t="shared" si="7"/>
        <v>N/A</v>
      </c>
      <c r="T34" s="22">
        <f t="shared" si="4"/>
        <v>0</v>
      </c>
      <c r="U34" s="17">
        <f>IF(H34&gt;0,Y34,L34*calc!$J$4)</f>
        <v>0</v>
      </c>
      <c r="V34" s="14">
        <f>IF(I34&gt;0,Z34,M34*calc!$J$5)</f>
        <v>0</v>
      </c>
      <c r="W34" s="14">
        <f>IF(J34&gt;0,AA34,N34*calc!$J$6)</f>
        <v>0</v>
      </c>
      <c r="X34" s="18">
        <f>IF(K34&gt;0,AB34,O34*calc!$J$7)</f>
        <v>0</v>
      </c>
      <c r="Y34" s="151" t="str">
        <f>IF(H34&gt;0,IF(((L34/H34)*100)&lt;=70,0,L34*calc!$J$4),"N/A")</f>
        <v>N/A</v>
      </c>
      <c r="Z34" s="149" t="str">
        <f>IF(I34&gt;0,IF(((M34/I34)*100)&lt;=45,0,M34*calc!$J$5),"N/A")</f>
        <v>N/A</v>
      </c>
      <c r="AA34" s="149" t="str">
        <f>IF(J34&gt;0,IF(((N34/J34)*100)&lt;=45,0,N34*calc!$J$6),"N/A")</f>
        <v>N/A</v>
      </c>
      <c r="AB34" s="150" t="str">
        <f>IF(K34&gt;0,IF(((O34/K34)*100)&lt;=70,0,O34*calc!$J$7),"N/A")</f>
        <v>N/A</v>
      </c>
      <c r="AC34" s="113"/>
      <c r="AD34" s="190">
        <f>SUM(IF(O34=0,K34*calc!$J$4,0),IF(P34=0,L34*calc!$J$5,0),IF(Q34=0,M34*calc!$J$6,0),IF(R34=0,N34*calc!$J$7,0))</f>
        <v>0</v>
      </c>
      <c r="AE34" s="190">
        <f>SUM(IF(P34=0,L34*calc!$J$4,0),IF(Q34=0,M34*calc!$J$5,0),IF(R34=0,N34*calc!$J$6,0),IF(S34=0,O34*calc!$J$7,0))</f>
        <v>0</v>
      </c>
    </row>
    <row r="35" spans="1:31" s="1" customFormat="1" ht="30.75" hidden="1" customHeight="1" thickTop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198"/>
      <c r="E35" s="199"/>
      <c r="F35" s="64" t="str">
        <f>IF(E35="","",'Celkový poplatek'!$C$2)</f>
        <v/>
      </c>
      <c r="G35" s="11"/>
      <c r="H35" s="206"/>
      <c r="I35" s="207"/>
      <c r="J35" s="207"/>
      <c r="K35" s="208"/>
      <c r="L35" s="209"/>
      <c r="M35" s="207"/>
      <c r="N35" s="207"/>
      <c r="O35" s="210"/>
      <c r="P35" s="159" t="str">
        <f t="shared" si="6"/>
        <v>N/A</v>
      </c>
      <c r="Q35" s="30" t="str">
        <f t="shared" si="5"/>
        <v>N/A</v>
      </c>
      <c r="R35" s="30" t="str">
        <f t="shared" si="7"/>
        <v>N/A</v>
      </c>
      <c r="S35" s="31" t="str">
        <f t="shared" si="7"/>
        <v>N/A</v>
      </c>
      <c r="T35" s="22">
        <f t="shared" si="4"/>
        <v>0</v>
      </c>
      <c r="U35" s="17">
        <f>IF(H35&gt;0,Y35,L35*calc!$J$4)</f>
        <v>0</v>
      </c>
      <c r="V35" s="14">
        <f>IF(I35&gt;0,Z35,M35*calc!$J$5)</f>
        <v>0</v>
      </c>
      <c r="W35" s="14">
        <f>IF(J35&gt;0,AA35,N35*calc!$J$6)</f>
        <v>0</v>
      </c>
      <c r="X35" s="18">
        <f>IF(K35&gt;0,AB35,O35*calc!$J$7)</f>
        <v>0</v>
      </c>
      <c r="Y35" s="151" t="str">
        <f>IF(H35&gt;0,IF(((L35/H35)*100)&lt;=70,0,L35*calc!$J$4),"N/A")</f>
        <v>N/A</v>
      </c>
      <c r="Z35" s="149" t="str">
        <f>IF(I35&gt;0,IF(((M35/I35)*100)&lt;=45,0,M35*calc!$J$5),"N/A")</f>
        <v>N/A</v>
      </c>
      <c r="AA35" s="149" t="str">
        <f>IF(J35&gt;0,IF(((N35/J35)*100)&lt;=45,0,N35*calc!$J$6),"N/A")</f>
        <v>N/A</v>
      </c>
      <c r="AB35" s="150" t="str">
        <f>IF(K35&gt;0,IF(((O35/K35)*100)&lt;=70,0,O35*calc!$J$7),"N/A")</f>
        <v>N/A</v>
      </c>
      <c r="AC35" s="113"/>
      <c r="AD35" s="190">
        <f>SUM(IF(O35=0,K35*calc!$J$4,0),IF(P35=0,L35*calc!$J$5,0),IF(Q35=0,M35*calc!$J$6,0),IF(R35=0,N35*calc!$J$7,0))</f>
        <v>0</v>
      </c>
      <c r="AE35" s="190">
        <f>SUM(IF(P35=0,L35*calc!$J$4,0),IF(Q35=0,M35*calc!$J$5,0),IF(R35=0,N35*calc!$J$6,0),IF(S35=0,O35*calc!$J$7,0))</f>
        <v>0</v>
      </c>
    </row>
    <row r="36" spans="1:31" s="1" customFormat="1" ht="30.75" hidden="1" customHeight="1" thickTop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198"/>
      <c r="E36" s="199"/>
      <c r="F36" s="64" t="str">
        <f>IF(E36="","",'Celkový poplatek'!$C$2)</f>
        <v/>
      </c>
      <c r="G36" s="11"/>
      <c r="H36" s="206"/>
      <c r="I36" s="207"/>
      <c r="J36" s="207"/>
      <c r="K36" s="208"/>
      <c r="L36" s="209"/>
      <c r="M36" s="207"/>
      <c r="N36" s="207"/>
      <c r="O36" s="210"/>
      <c r="P36" s="159" t="str">
        <f t="shared" si="6"/>
        <v>N/A</v>
      </c>
      <c r="Q36" s="30" t="str">
        <f t="shared" si="5"/>
        <v>N/A</v>
      </c>
      <c r="R36" s="30" t="str">
        <f t="shared" si="7"/>
        <v>N/A</v>
      </c>
      <c r="S36" s="31" t="str">
        <f t="shared" si="7"/>
        <v>N/A</v>
      </c>
      <c r="T36" s="22">
        <f t="shared" si="4"/>
        <v>0</v>
      </c>
      <c r="U36" s="17">
        <f>IF(H36&gt;0,Y36,L36*calc!$J$4)</f>
        <v>0</v>
      </c>
      <c r="V36" s="14">
        <f>IF(I36&gt;0,Z36,M36*calc!$J$5)</f>
        <v>0</v>
      </c>
      <c r="W36" s="14">
        <f>IF(J36&gt;0,AA36,N36*calc!$J$6)</f>
        <v>0</v>
      </c>
      <c r="X36" s="18">
        <f>IF(K36&gt;0,AB36,O36*calc!$J$7)</f>
        <v>0</v>
      </c>
      <c r="Y36" s="151" t="str">
        <f>IF(H36&gt;0,IF(((L36/H36)*100)&lt;=70,0,L36*calc!$J$4),"N/A")</f>
        <v>N/A</v>
      </c>
      <c r="Z36" s="149" t="str">
        <f>IF(I36&gt;0,IF(((M36/I36)*100)&lt;=45,0,M36*calc!$J$5),"N/A")</f>
        <v>N/A</v>
      </c>
      <c r="AA36" s="149" t="str">
        <f>IF(J36&gt;0,IF(((N36/J36)*100)&lt;=45,0,N36*calc!$J$6),"N/A")</f>
        <v>N/A</v>
      </c>
      <c r="AB36" s="150" t="str">
        <f>IF(K36&gt;0,IF(((O36/K36)*100)&lt;=70,0,O36*calc!$J$7),"N/A")</f>
        <v>N/A</v>
      </c>
      <c r="AC36" s="113"/>
      <c r="AD36" s="190">
        <f>SUM(IF(O36=0,K36*calc!$J$4,0),IF(P36=0,L36*calc!$J$5,0),IF(Q36=0,M36*calc!$J$6,0),IF(R36=0,N36*calc!$J$7,0))</f>
        <v>0</v>
      </c>
      <c r="AE36" s="190">
        <f>SUM(IF(P36=0,L36*calc!$J$4,0),IF(Q36=0,M36*calc!$J$5,0),IF(R36=0,N36*calc!$J$6,0),IF(S36=0,O36*calc!$J$7,0))</f>
        <v>0</v>
      </c>
    </row>
    <row r="37" spans="1:31" s="1" customFormat="1" ht="30.75" hidden="1" customHeight="1" thickTop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198"/>
      <c r="E37" s="199"/>
      <c r="F37" s="64" t="str">
        <f>IF(E37="","",'Celkový poplatek'!$C$2)</f>
        <v/>
      </c>
      <c r="G37" s="11"/>
      <c r="H37" s="206"/>
      <c r="I37" s="207"/>
      <c r="J37" s="207"/>
      <c r="K37" s="208"/>
      <c r="L37" s="209"/>
      <c r="M37" s="207"/>
      <c r="N37" s="207"/>
      <c r="O37" s="210"/>
      <c r="P37" s="159" t="str">
        <f t="shared" si="6"/>
        <v>N/A</v>
      </c>
      <c r="Q37" s="30" t="str">
        <f t="shared" si="5"/>
        <v>N/A</v>
      </c>
      <c r="R37" s="30" t="str">
        <f t="shared" si="7"/>
        <v>N/A</v>
      </c>
      <c r="S37" s="31" t="str">
        <f t="shared" si="7"/>
        <v>N/A</v>
      </c>
      <c r="T37" s="22">
        <f t="shared" si="4"/>
        <v>0</v>
      </c>
      <c r="U37" s="17">
        <f>IF(H37&gt;0,Y37,L37*calc!$J$4)</f>
        <v>0</v>
      </c>
      <c r="V37" s="14">
        <f>IF(I37&gt;0,Z37,M37*calc!$J$5)</f>
        <v>0</v>
      </c>
      <c r="W37" s="14">
        <f>IF(J37&gt;0,AA37,N37*calc!$J$6)</f>
        <v>0</v>
      </c>
      <c r="X37" s="18">
        <f>IF(K37&gt;0,AB37,O37*calc!$J$7)</f>
        <v>0</v>
      </c>
      <c r="Y37" s="151" t="str">
        <f>IF(H37&gt;0,IF(((L37/H37)*100)&lt;=70,0,L37*calc!$J$4),"N/A")</f>
        <v>N/A</v>
      </c>
      <c r="Z37" s="149" t="str">
        <f>IF(I37&gt;0,IF(((M37/I37)*100)&lt;=45,0,M37*calc!$J$5),"N/A")</f>
        <v>N/A</v>
      </c>
      <c r="AA37" s="149" t="str">
        <f>IF(J37&gt;0,IF(((N37/J37)*100)&lt;=45,0,N37*calc!$J$6),"N/A")</f>
        <v>N/A</v>
      </c>
      <c r="AB37" s="150" t="str">
        <f>IF(K37&gt;0,IF(((O37/K37)*100)&lt;=70,0,O37*calc!$J$7),"N/A")</f>
        <v>N/A</v>
      </c>
      <c r="AC37" s="113"/>
      <c r="AD37" s="190">
        <f>SUM(IF(O37=0,K37*calc!$J$4,0),IF(P37=0,L37*calc!$J$5,0),IF(Q37=0,M37*calc!$J$6,0),IF(R37=0,N37*calc!$J$7,0))</f>
        <v>0</v>
      </c>
      <c r="AE37" s="190">
        <f>SUM(IF(P37=0,L37*calc!$J$4,0),IF(Q37=0,M37*calc!$J$5,0),IF(R37=0,N37*calc!$J$6,0),IF(S37=0,O37*calc!$J$7,0))</f>
        <v>0</v>
      </c>
    </row>
    <row r="38" spans="1:31" s="1" customFormat="1" ht="30.75" hidden="1" customHeight="1" thickTop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198"/>
      <c r="E38" s="199"/>
      <c r="F38" s="64" t="str">
        <f>IF(E38="","",'Celkový poplatek'!$C$2)</f>
        <v/>
      </c>
      <c r="G38" s="11"/>
      <c r="H38" s="206"/>
      <c r="I38" s="207"/>
      <c r="J38" s="207"/>
      <c r="K38" s="208"/>
      <c r="L38" s="209"/>
      <c r="M38" s="207"/>
      <c r="N38" s="207"/>
      <c r="O38" s="210"/>
      <c r="P38" s="159" t="str">
        <f t="shared" si="6"/>
        <v>N/A</v>
      </c>
      <c r="Q38" s="30" t="str">
        <f t="shared" si="5"/>
        <v>N/A</v>
      </c>
      <c r="R38" s="30" t="str">
        <f t="shared" si="7"/>
        <v>N/A</v>
      </c>
      <c r="S38" s="31" t="str">
        <f t="shared" si="7"/>
        <v>N/A</v>
      </c>
      <c r="T38" s="22">
        <f t="shared" si="4"/>
        <v>0</v>
      </c>
      <c r="U38" s="17">
        <f>IF(H38&gt;0,Y38,L38*calc!$J$4)</f>
        <v>0</v>
      </c>
      <c r="V38" s="14">
        <f>IF(I38&gt;0,Z38,M38*calc!$J$5)</f>
        <v>0</v>
      </c>
      <c r="W38" s="14">
        <f>IF(J38&gt;0,AA38,N38*calc!$J$6)</f>
        <v>0</v>
      </c>
      <c r="X38" s="18">
        <f>IF(K38&gt;0,AB38,O38*calc!$J$7)</f>
        <v>0</v>
      </c>
      <c r="Y38" s="151" t="str">
        <f>IF(H38&gt;0,IF(((L38/H38)*100)&lt;=70,0,L38*calc!$J$4),"N/A")</f>
        <v>N/A</v>
      </c>
      <c r="Z38" s="149" t="str">
        <f>IF(I38&gt;0,IF(((M38/I38)*100)&lt;=45,0,M38*calc!$J$5),"N/A")</f>
        <v>N/A</v>
      </c>
      <c r="AA38" s="149" t="str">
        <f>IF(J38&gt;0,IF(((N38/J38)*100)&lt;=45,0,N38*calc!$J$6),"N/A")</f>
        <v>N/A</v>
      </c>
      <c r="AB38" s="150" t="str">
        <f>IF(K38&gt;0,IF(((O38/K38)*100)&lt;=70,0,O38*calc!$J$7),"N/A")</f>
        <v>N/A</v>
      </c>
      <c r="AC38" s="113"/>
      <c r="AD38" s="190">
        <f>SUM(IF(O38=0,K38*calc!$J$4,0),IF(P38=0,L38*calc!$J$5,0),IF(Q38=0,M38*calc!$J$6,0),IF(R38=0,N38*calc!$J$7,0))</f>
        <v>0</v>
      </c>
      <c r="AE38" s="190">
        <f>SUM(IF(P38=0,L38*calc!$J$4,0),IF(Q38=0,M38*calc!$J$5,0),IF(R38=0,N38*calc!$J$6,0),IF(S38=0,O38*calc!$J$7,0))</f>
        <v>0</v>
      </c>
    </row>
    <row r="39" spans="1:31" s="1" customFormat="1" ht="30.75" hidden="1" customHeight="1" thickTop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198"/>
      <c r="E39" s="199"/>
      <c r="F39" s="64" t="str">
        <f>IF(E39="","",'Celkový poplatek'!$C$2)</f>
        <v/>
      </c>
      <c r="G39" s="11"/>
      <c r="H39" s="206"/>
      <c r="I39" s="207"/>
      <c r="J39" s="207"/>
      <c r="K39" s="208"/>
      <c r="L39" s="209"/>
      <c r="M39" s="207"/>
      <c r="N39" s="207"/>
      <c r="O39" s="210"/>
      <c r="P39" s="159" t="str">
        <f t="shared" si="6"/>
        <v>N/A</v>
      </c>
      <c r="Q39" s="30" t="str">
        <f t="shared" si="5"/>
        <v>N/A</v>
      </c>
      <c r="R39" s="30" t="str">
        <f t="shared" si="7"/>
        <v>N/A</v>
      </c>
      <c r="S39" s="31" t="str">
        <f t="shared" si="7"/>
        <v>N/A</v>
      </c>
      <c r="T39" s="22">
        <f t="shared" si="4"/>
        <v>0</v>
      </c>
      <c r="U39" s="17">
        <f>IF(H39&gt;0,Y39,L39*calc!$J$4)</f>
        <v>0</v>
      </c>
      <c r="V39" s="14">
        <f>IF(I39&gt;0,Z39,M39*calc!$J$5)</f>
        <v>0</v>
      </c>
      <c r="W39" s="14">
        <f>IF(J39&gt;0,AA39,N39*calc!$J$6)</f>
        <v>0</v>
      </c>
      <c r="X39" s="18">
        <f>IF(K39&gt;0,AB39,O39*calc!$J$7)</f>
        <v>0</v>
      </c>
      <c r="Y39" s="151" t="str">
        <f>IF(H39&gt;0,IF(((L39/H39)*100)&lt;=70,0,L39*calc!$J$4),"N/A")</f>
        <v>N/A</v>
      </c>
      <c r="Z39" s="149" t="str">
        <f>IF(I39&gt;0,IF(((M39/I39)*100)&lt;=45,0,M39*calc!$J$5),"N/A")</f>
        <v>N/A</v>
      </c>
      <c r="AA39" s="149" t="str">
        <f>IF(J39&gt;0,IF(((N39/J39)*100)&lt;=45,0,N39*calc!$J$6),"N/A")</f>
        <v>N/A</v>
      </c>
      <c r="AB39" s="150" t="str">
        <f>IF(K39&gt;0,IF(((O39/K39)*100)&lt;=70,0,O39*calc!$J$7),"N/A")</f>
        <v>N/A</v>
      </c>
      <c r="AC39" s="113"/>
      <c r="AD39" s="190">
        <f>SUM(IF(O39=0,K39*calc!$J$4,0),IF(P39=0,L39*calc!$J$5,0),IF(Q39=0,M39*calc!$J$6,0),IF(R39=0,N39*calc!$J$7,0))</f>
        <v>0</v>
      </c>
      <c r="AE39" s="190">
        <f>SUM(IF(P39=0,L39*calc!$J$4,0),IF(Q39=0,M39*calc!$J$5,0),IF(R39=0,N39*calc!$J$6,0),IF(S39=0,O39*calc!$J$7,0))</f>
        <v>0</v>
      </c>
    </row>
    <row r="40" spans="1:31" s="1" customFormat="1" ht="30.75" hidden="1" customHeight="1" thickTop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198"/>
      <c r="E40" s="199"/>
      <c r="F40" s="64" t="str">
        <f>IF(E40="","",'Celkový poplatek'!$C$2)</f>
        <v/>
      </c>
      <c r="G40" s="11"/>
      <c r="H40" s="206"/>
      <c r="I40" s="207"/>
      <c r="J40" s="207"/>
      <c r="K40" s="208"/>
      <c r="L40" s="209"/>
      <c r="M40" s="207"/>
      <c r="N40" s="207"/>
      <c r="O40" s="210"/>
      <c r="P40" s="159" t="str">
        <f t="shared" si="6"/>
        <v>N/A</v>
      </c>
      <c r="Q40" s="30" t="str">
        <f t="shared" si="5"/>
        <v>N/A</v>
      </c>
      <c r="R40" s="30" t="str">
        <f t="shared" si="7"/>
        <v>N/A</v>
      </c>
      <c r="S40" s="31" t="str">
        <f t="shared" si="7"/>
        <v>N/A</v>
      </c>
      <c r="T40" s="22">
        <f t="shared" si="4"/>
        <v>0</v>
      </c>
      <c r="U40" s="17">
        <f>IF(H40&gt;0,Y40,L40*calc!$J$4)</f>
        <v>0</v>
      </c>
      <c r="V40" s="14">
        <f>IF(I40&gt;0,Z40,M40*calc!$J$5)</f>
        <v>0</v>
      </c>
      <c r="W40" s="14">
        <f>IF(J40&gt;0,AA40,N40*calc!$J$6)</f>
        <v>0</v>
      </c>
      <c r="X40" s="18">
        <f>IF(K40&gt;0,AB40,O40*calc!$J$7)</f>
        <v>0</v>
      </c>
      <c r="Y40" s="151" t="str">
        <f>IF(H40&gt;0,IF(((L40/H40)*100)&lt;=70,0,L40*calc!$J$4),"N/A")</f>
        <v>N/A</v>
      </c>
      <c r="Z40" s="149" t="str">
        <f>IF(I40&gt;0,IF(((M40/I40)*100)&lt;=45,0,M40*calc!$J$5),"N/A")</f>
        <v>N/A</v>
      </c>
      <c r="AA40" s="149" t="str">
        <f>IF(J40&gt;0,IF(((N40/J40)*100)&lt;=45,0,N40*calc!$J$6),"N/A")</f>
        <v>N/A</v>
      </c>
      <c r="AB40" s="150" t="str">
        <f>IF(K40&gt;0,IF(((O40/K40)*100)&lt;=70,0,O40*calc!$J$7),"N/A")</f>
        <v>N/A</v>
      </c>
      <c r="AC40" s="113"/>
      <c r="AD40" s="190">
        <f>SUM(IF(O40=0,K40*calc!$J$4,0),IF(P40=0,L40*calc!$J$5,0),IF(Q40=0,M40*calc!$J$6,0),IF(R40=0,N40*calc!$J$7,0))</f>
        <v>0</v>
      </c>
      <c r="AE40" s="190">
        <f>SUM(IF(P40=0,L40*calc!$J$4,0),IF(Q40=0,M40*calc!$J$5,0),IF(R40=0,N40*calc!$J$6,0),IF(S40=0,O40*calc!$J$7,0))</f>
        <v>0</v>
      </c>
    </row>
    <row r="41" spans="1:31" s="1" customFormat="1" ht="30.75" hidden="1" customHeight="1" thickTop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198"/>
      <c r="E41" s="199"/>
      <c r="F41" s="64" t="str">
        <f>IF(E41="","",'Celkový poplatek'!$C$2)</f>
        <v/>
      </c>
      <c r="G41" s="11"/>
      <c r="H41" s="206"/>
      <c r="I41" s="207"/>
      <c r="J41" s="207"/>
      <c r="K41" s="208"/>
      <c r="L41" s="209"/>
      <c r="M41" s="207"/>
      <c r="N41" s="207"/>
      <c r="O41" s="210"/>
      <c r="P41" s="159" t="str">
        <f t="shared" si="6"/>
        <v>N/A</v>
      </c>
      <c r="Q41" s="30" t="str">
        <f t="shared" si="5"/>
        <v>N/A</v>
      </c>
      <c r="R41" s="30" t="str">
        <f t="shared" si="7"/>
        <v>N/A</v>
      </c>
      <c r="S41" s="31" t="str">
        <f t="shared" si="7"/>
        <v>N/A</v>
      </c>
      <c r="T41" s="22">
        <f t="shared" si="4"/>
        <v>0</v>
      </c>
      <c r="U41" s="17">
        <f>IF(H41&gt;0,Y41,L41*calc!$J$4)</f>
        <v>0</v>
      </c>
      <c r="V41" s="14">
        <f>IF(I41&gt;0,Z41,M41*calc!$J$5)</f>
        <v>0</v>
      </c>
      <c r="W41" s="14">
        <f>IF(J41&gt;0,AA41,N41*calc!$J$6)</f>
        <v>0</v>
      </c>
      <c r="X41" s="18">
        <f>IF(K41&gt;0,AB41,O41*calc!$J$7)</f>
        <v>0</v>
      </c>
      <c r="Y41" s="151" t="str">
        <f>IF(H41&gt;0,IF(((L41/H41)*100)&lt;=70,0,L41*calc!$J$4),"N/A")</f>
        <v>N/A</v>
      </c>
      <c r="Z41" s="149" t="str">
        <f>IF(I41&gt;0,IF(((M41/I41)*100)&lt;=45,0,M41*calc!$J$5),"N/A")</f>
        <v>N/A</v>
      </c>
      <c r="AA41" s="149" t="str">
        <f>IF(J41&gt;0,IF(((N41/J41)*100)&lt;=45,0,N41*calc!$J$6),"N/A")</f>
        <v>N/A</v>
      </c>
      <c r="AB41" s="150" t="str">
        <f>IF(K41&gt;0,IF(((O41/K41)*100)&lt;=70,0,O41*calc!$J$7),"N/A")</f>
        <v>N/A</v>
      </c>
      <c r="AC41" s="113"/>
      <c r="AD41" s="190">
        <f>SUM(IF(O41=0,K41*calc!$J$4,0),IF(P41=0,L41*calc!$J$5,0),IF(Q41=0,M41*calc!$J$6,0),IF(R41=0,N41*calc!$J$7,0))</f>
        <v>0</v>
      </c>
      <c r="AE41" s="190">
        <f>SUM(IF(P41=0,L41*calc!$J$4,0),IF(Q41=0,M41*calc!$J$5,0),IF(R41=0,N41*calc!$J$6,0),IF(S41=0,O41*calc!$J$7,0))</f>
        <v>0</v>
      </c>
    </row>
    <row r="42" spans="1:31" s="1" customFormat="1" ht="30.75" hidden="1" customHeight="1" thickTop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198"/>
      <c r="E42" s="199"/>
      <c r="F42" s="64" t="str">
        <f>IF(E42="","",'Celkový poplatek'!$C$2)</f>
        <v/>
      </c>
      <c r="G42" s="11"/>
      <c r="H42" s="206"/>
      <c r="I42" s="207"/>
      <c r="J42" s="207"/>
      <c r="K42" s="208"/>
      <c r="L42" s="209"/>
      <c r="M42" s="207"/>
      <c r="N42" s="207"/>
      <c r="O42" s="210"/>
      <c r="P42" s="159" t="str">
        <f t="shared" si="6"/>
        <v>N/A</v>
      </c>
      <c r="Q42" s="30" t="str">
        <f t="shared" si="5"/>
        <v>N/A</v>
      </c>
      <c r="R42" s="30" t="str">
        <f t="shared" si="7"/>
        <v>N/A</v>
      </c>
      <c r="S42" s="31" t="str">
        <f t="shared" si="7"/>
        <v>N/A</v>
      </c>
      <c r="T42" s="22">
        <f t="shared" si="4"/>
        <v>0</v>
      </c>
      <c r="U42" s="17">
        <f>IF(H42&gt;0,Y42,L42*calc!$J$4)</f>
        <v>0</v>
      </c>
      <c r="V42" s="14">
        <f>IF(I42&gt;0,Z42,M42*calc!$J$5)</f>
        <v>0</v>
      </c>
      <c r="W42" s="14">
        <f>IF(J42&gt;0,AA42,N42*calc!$J$6)</f>
        <v>0</v>
      </c>
      <c r="X42" s="18">
        <f>IF(K42&gt;0,AB42,O42*calc!$J$7)</f>
        <v>0</v>
      </c>
      <c r="Y42" s="151" t="str">
        <f>IF(H42&gt;0,IF(((L42/H42)*100)&lt;=70,0,L42*calc!$J$4),"N/A")</f>
        <v>N/A</v>
      </c>
      <c r="Z42" s="149" t="str">
        <f>IF(I42&gt;0,IF(((M42/I42)*100)&lt;=45,0,M42*calc!$J$5),"N/A")</f>
        <v>N/A</v>
      </c>
      <c r="AA42" s="149" t="str">
        <f>IF(J42&gt;0,IF(((N42/J42)*100)&lt;=45,0,N42*calc!$J$6),"N/A")</f>
        <v>N/A</v>
      </c>
      <c r="AB42" s="150" t="str">
        <f>IF(K42&gt;0,IF(((O42/K42)*100)&lt;=70,0,O42*calc!$J$7),"N/A")</f>
        <v>N/A</v>
      </c>
      <c r="AC42" s="113"/>
      <c r="AD42" s="190">
        <f>SUM(IF(O42=0,K42*calc!$J$4,0),IF(P42=0,L42*calc!$J$5,0),IF(Q42=0,M42*calc!$J$6,0),IF(R42=0,N42*calc!$J$7,0))</f>
        <v>0</v>
      </c>
      <c r="AE42" s="190">
        <f>SUM(IF(P42=0,L42*calc!$J$4,0),IF(Q42=0,M42*calc!$J$5,0),IF(R42=0,N42*calc!$J$6,0),IF(S42=0,O42*calc!$J$7,0))</f>
        <v>0</v>
      </c>
    </row>
    <row r="43" spans="1:31" s="1" customFormat="1" ht="30.75" hidden="1" customHeight="1" thickTop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198"/>
      <c r="E43" s="199"/>
      <c r="F43" s="64" t="str">
        <f>IF(E43="","",'Celkový poplatek'!$C$2)</f>
        <v/>
      </c>
      <c r="G43" s="11"/>
      <c r="H43" s="206"/>
      <c r="I43" s="207"/>
      <c r="J43" s="207"/>
      <c r="K43" s="208"/>
      <c r="L43" s="209"/>
      <c r="M43" s="207"/>
      <c r="N43" s="207"/>
      <c r="O43" s="210"/>
      <c r="P43" s="159" t="str">
        <f t="shared" si="6"/>
        <v>N/A</v>
      </c>
      <c r="Q43" s="30" t="str">
        <f t="shared" si="5"/>
        <v>N/A</v>
      </c>
      <c r="R43" s="30" t="str">
        <f t="shared" si="7"/>
        <v>N/A</v>
      </c>
      <c r="S43" s="31" t="str">
        <f t="shared" si="7"/>
        <v>N/A</v>
      </c>
      <c r="T43" s="22">
        <f t="shared" si="4"/>
        <v>0</v>
      </c>
      <c r="U43" s="17">
        <f>IF(H43&gt;0,Y43,L43*calc!$J$4)</f>
        <v>0</v>
      </c>
      <c r="V43" s="14">
        <f>IF(I43&gt;0,Z43,M43*calc!$J$5)</f>
        <v>0</v>
      </c>
      <c r="W43" s="14">
        <f>IF(J43&gt;0,AA43,N43*calc!$J$6)</f>
        <v>0</v>
      </c>
      <c r="X43" s="18">
        <f>IF(K43&gt;0,AB43,O43*calc!$J$7)</f>
        <v>0</v>
      </c>
      <c r="Y43" s="151" t="str">
        <f>IF(H43&gt;0,IF(((L43/H43)*100)&lt;=70,0,L43*calc!$J$4),"N/A")</f>
        <v>N/A</v>
      </c>
      <c r="Z43" s="149" t="str">
        <f>IF(I43&gt;0,IF(((M43/I43)*100)&lt;=45,0,M43*calc!$J$5),"N/A")</f>
        <v>N/A</v>
      </c>
      <c r="AA43" s="149" t="str">
        <f>IF(J43&gt;0,IF(((N43/J43)*100)&lt;=45,0,N43*calc!$J$6),"N/A")</f>
        <v>N/A</v>
      </c>
      <c r="AB43" s="150" t="str">
        <f>IF(K43&gt;0,IF(((O43/K43)*100)&lt;=70,0,O43*calc!$J$7),"N/A")</f>
        <v>N/A</v>
      </c>
      <c r="AC43" s="113"/>
      <c r="AD43" s="190">
        <f>SUM(IF(O43=0,K43*calc!$J$4,0),IF(P43=0,L43*calc!$J$5,0),IF(Q43=0,M43*calc!$J$6,0),IF(R43=0,N43*calc!$J$7,0))</f>
        <v>0</v>
      </c>
      <c r="AE43" s="190">
        <f>SUM(IF(P43=0,L43*calc!$J$4,0),IF(Q43=0,M43*calc!$J$5,0),IF(R43=0,N43*calc!$J$6,0),IF(S43=0,O43*calc!$J$7,0))</f>
        <v>0</v>
      </c>
    </row>
    <row r="44" spans="1:31" s="1" customFormat="1" ht="30.75" hidden="1" customHeight="1" thickTop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198"/>
      <c r="E44" s="199"/>
      <c r="F44" s="64" t="str">
        <f>IF(E44="","",'Celkový poplatek'!$C$2)</f>
        <v/>
      </c>
      <c r="G44" s="11"/>
      <c r="H44" s="206"/>
      <c r="I44" s="207"/>
      <c r="J44" s="207"/>
      <c r="K44" s="208"/>
      <c r="L44" s="209"/>
      <c r="M44" s="207"/>
      <c r="N44" s="207"/>
      <c r="O44" s="210"/>
      <c r="P44" s="159" t="str">
        <f t="shared" si="6"/>
        <v>N/A</v>
      </c>
      <c r="Q44" s="30" t="str">
        <f t="shared" si="5"/>
        <v>N/A</v>
      </c>
      <c r="R44" s="30" t="str">
        <f t="shared" si="7"/>
        <v>N/A</v>
      </c>
      <c r="S44" s="31" t="str">
        <f t="shared" si="7"/>
        <v>N/A</v>
      </c>
      <c r="T44" s="22">
        <f t="shared" si="4"/>
        <v>0</v>
      </c>
      <c r="U44" s="17">
        <f>IF(H44&gt;0,Y44,L44*calc!$J$4)</f>
        <v>0</v>
      </c>
      <c r="V44" s="14">
        <f>IF(I44&gt;0,Z44,M44*calc!$J$5)</f>
        <v>0</v>
      </c>
      <c r="W44" s="14">
        <f>IF(J44&gt;0,AA44,N44*calc!$J$6)</f>
        <v>0</v>
      </c>
      <c r="X44" s="18">
        <f>IF(K44&gt;0,AB44,O44*calc!$J$7)</f>
        <v>0</v>
      </c>
      <c r="Y44" s="151" t="str">
        <f>IF(H44&gt;0,IF(((L44/H44)*100)&lt;=70,0,L44*calc!$J$4),"N/A")</f>
        <v>N/A</v>
      </c>
      <c r="Z44" s="149" t="str">
        <f>IF(I44&gt;0,IF(((M44/I44)*100)&lt;=45,0,M44*calc!$J$5),"N/A")</f>
        <v>N/A</v>
      </c>
      <c r="AA44" s="149" t="str">
        <f>IF(J44&gt;0,IF(((N44/J44)*100)&lt;=45,0,N44*calc!$J$6),"N/A")</f>
        <v>N/A</v>
      </c>
      <c r="AB44" s="150" t="str">
        <f>IF(K44&gt;0,IF(((O44/K44)*100)&lt;=70,0,O44*calc!$J$7),"N/A")</f>
        <v>N/A</v>
      </c>
      <c r="AC44" s="113"/>
      <c r="AD44" s="190">
        <f>SUM(IF(O44=0,K44*calc!$J$4,0),IF(P44=0,L44*calc!$J$5,0),IF(Q44=0,M44*calc!$J$6,0),IF(R44=0,N44*calc!$J$7,0))</f>
        <v>0</v>
      </c>
      <c r="AE44" s="190">
        <f>SUM(IF(P44=0,L44*calc!$J$4,0),IF(Q44=0,M44*calc!$J$5,0),IF(R44=0,N44*calc!$J$6,0),IF(S44=0,O44*calc!$J$7,0))</f>
        <v>0</v>
      </c>
    </row>
    <row r="45" spans="1:31" s="1" customFormat="1" ht="30.75" hidden="1" customHeight="1" thickTop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198"/>
      <c r="E45" s="199"/>
      <c r="F45" s="64" t="str">
        <f>IF(E45="","",'Celkový poplatek'!$C$2)</f>
        <v/>
      </c>
      <c r="G45" s="11"/>
      <c r="H45" s="206"/>
      <c r="I45" s="207"/>
      <c r="J45" s="207"/>
      <c r="K45" s="208"/>
      <c r="L45" s="209"/>
      <c r="M45" s="207"/>
      <c r="N45" s="207"/>
      <c r="O45" s="210"/>
      <c r="P45" s="159" t="str">
        <f t="shared" si="6"/>
        <v>N/A</v>
      </c>
      <c r="Q45" s="30" t="str">
        <f t="shared" si="5"/>
        <v>N/A</v>
      </c>
      <c r="R45" s="30" t="str">
        <f t="shared" si="7"/>
        <v>N/A</v>
      </c>
      <c r="S45" s="31" t="str">
        <f t="shared" si="7"/>
        <v>N/A</v>
      </c>
      <c r="T45" s="22">
        <f t="shared" si="4"/>
        <v>0</v>
      </c>
      <c r="U45" s="17">
        <f>IF(H45&gt;0,Y45,L45*calc!$J$4)</f>
        <v>0</v>
      </c>
      <c r="V45" s="14">
        <f>IF(I45&gt;0,Z45,M45*calc!$J$5)</f>
        <v>0</v>
      </c>
      <c r="W45" s="14">
        <f>IF(J45&gt;0,AA45,N45*calc!$J$6)</f>
        <v>0</v>
      </c>
      <c r="X45" s="18">
        <f>IF(K45&gt;0,AB45,O45*calc!$J$7)</f>
        <v>0</v>
      </c>
      <c r="Y45" s="151" t="str">
        <f>IF(H45&gt;0,IF(((L45/H45)*100)&lt;=70,0,L45*calc!$J$4),"N/A")</f>
        <v>N/A</v>
      </c>
      <c r="Z45" s="149" t="str">
        <f>IF(I45&gt;0,IF(((M45/I45)*100)&lt;=45,0,M45*calc!$J$5),"N/A")</f>
        <v>N/A</v>
      </c>
      <c r="AA45" s="149" t="str">
        <f>IF(J45&gt;0,IF(((N45/J45)*100)&lt;=45,0,N45*calc!$J$6),"N/A")</f>
        <v>N/A</v>
      </c>
      <c r="AB45" s="150" t="str">
        <f>IF(K45&gt;0,IF(((O45/K45)*100)&lt;=70,0,O45*calc!$J$7),"N/A")</f>
        <v>N/A</v>
      </c>
      <c r="AC45" s="113"/>
      <c r="AD45" s="190">
        <f>SUM(IF(O45=0,K45*calc!$J$4,0),IF(P45=0,L45*calc!$J$5,0),IF(Q45=0,M45*calc!$J$6,0),IF(R45=0,N45*calc!$J$7,0))</f>
        <v>0</v>
      </c>
      <c r="AE45" s="190">
        <f>SUM(IF(P45=0,L45*calc!$J$4,0),IF(Q45=0,M45*calc!$J$5,0),IF(R45=0,N45*calc!$J$6,0),IF(S45=0,O45*calc!$J$7,0))</f>
        <v>0</v>
      </c>
    </row>
    <row r="46" spans="1:31" s="1" customFormat="1" ht="30.75" hidden="1" customHeight="1" thickTop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198"/>
      <c r="E46" s="199"/>
      <c r="F46" s="64" t="str">
        <f>IF(E46="","",'Celkový poplatek'!$C$2)</f>
        <v/>
      </c>
      <c r="G46" s="11"/>
      <c r="H46" s="206"/>
      <c r="I46" s="207"/>
      <c r="J46" s="207"/>
      <c r="K46" s="208"/>
      <c r="L46" s="209"/>
      <c r="M46" s="207"/>
      <c r="N46" s="207"/>
      <c r="O46" s="210"/>
      <c r="P46" s="159" t="str">
        <f t="shared" si="6"/>
        <v>N/A</v>
      </c>
      <c r="Q46" s="30" t="str">
        <f t="shared" si="5"/>
        <v>N/A</v>
      </c>
      <c r="R46" s="30" t="str">
        <f t="shared" si="7"/>
        <v>N/A</v>
      </c>
      <c r="S46" s="31" t="str">
        <f t="shared" si="7"/>
        <v>N/A</v>
      </c>
      <c r="T46" s="22">
        <f t="shared" si="4"/>
        <v>0</v>
      </c>
      <c r="U46" s="17">
        <f>IF(H46&gt;0,Y46,L46*calc!$J$4)</f>
        <v>0</v>
      </c>
      <c r="V46" s="14">
        <f>IF(I46&gt;0,Z46,M46*calc!$J$5)</f>
        <v>0</v>
      </c>
      <c r="W46" s="14">
        <f>IF(J46&gt;0,AA46,N46*calc!$J$6)</f>
        <v>0</v>
      </c>
      <c r="X46" s="18">
        <f>IF(K46&gt;0,AB46,O46*calc!$J$7)</f>
        <v>0</v>
      </c>
      <c r="Y46" s="151" t="str">
        <f>IF(H46&gt;0,IF(((L46/H46)*100)&lt;=70,0,L46*calc!$J$4),"N/A")</f>
        <v>N/A</v>
      </c>
      <c r="Z46" s="149" t="str">
        <f>IF(I46&gt;0,IF(((M46/I46)*100)&lt;=45,0,M46*calc!$J$5),"N/A")</f>
        <v>N/A</v>
      </c>
      <c r="AA46" s="149" t="str">
        <f>IF(J46&gt;0,IF(((N46/J46)*100)&lt;=45,0,N46*calc!$J$6),"N/A")</f>
        <v>N/A</v>
      </c>
      <c r="AB46" s="150" t="str">
        <f>IF(K46&gt;0,IF(((O46/K46)*100)&lt;=70,0,O46*calc!$J$7),"N/A")</f>
        <v>N/A</v>
      </c>
      <c r="AC46" s="113"/>
      <c r="AD46" s="190">
        <f>SUM(IF(O46=0,K46*calc!$J$4,0),IF(P46=0,L46*calc!$J$5,0),IF(Q46=0,M46*calc!$J$6,0),IF(R46=0,N46*calc!$J$7,0))</f>
        <v>0</v>
      </c>
      <c r="AE46" s="190">
        <f>SUM(IF(P46=0,L46*calc!$J$4,0),IF(Q46=0,M46*calc!$J$5,0),IF(R46=0,N46*calc!$J$6,0),IF(S46=0,O46*calc!$J$7,0))</f>
        <v>0</v>
      </c>
    </row>
    <row r="47" spans="1:31" s="1" customFormat="1" ht="30.75" hidden="1" customHeight="1" thickTop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198"/>
      <c r="E47" s="199"/>
      <c r="F47" s="64" t="str">
        <f>IF(E47="","",'Celkový poplatek'!$C$2)</f>
        <v/>
      </c>
      <c r="G47" s="11"/>
      <c r="H47" s="206"/>
      <c r="I47" s="207"/>
      <c r="J47" s="207"/>
      <c r="K47" s="208"/>
      <c r="L47" s="209"/>
      <c r="M47" s="207"/>
      <c r="N47" s="207"/>
      <c r="O47" s="210"/>
      <c r="P47" s="159" t="str">
        <f t="shared" si="6"/>
        <v>N/A</v>
      </c>
      <c r="Q47" s="30" t="str">
        <f t="shared" si="5"/>
        <v>N/A</v>
      </c>
      <c r="R47" s="30" t="str">
        <f t="shared" si="7"/>
        <v>N/A</v>
      </c>
      <c r="S47" s="31" t="str">
        <f t="shared" si="7"/>
        <v>N/A</v>
      </c>
      <c r="T47" s="22">
        <f t="shared" si="4"/>
        <v>0</v>
      </c>
      <c r="U47" s="17">
        <f>IF(H47&gt;0,Y47,L47*calc!$J$4)</f>
        <v>0</v>
      </c>
      <c r="V47" s="14">
        <f>IF(I47&gt;0,Z47,M47*calc!$J$5)</f>
        <v>0</v>
      </c>
      <c r="W47" s="14">
        <f>IF(J47&gt;0,AA47,N47*calc!$J$6)</f>
        <v>0</v>
      </c>
      <c r="X47" s="18">
        <f>IF(K47&gt;0,AB47,O47*calc!$J$7)</f>
        <v>0</v>
      </c>
      <c r="Y47" s="151" t="str">
        <f>IF(H47&gt;0,IF(((L47/H47)*100)&lt;=70,0,L47*calc!$J$4),"N/A")</f>
        <v>N/A</v>
      </c>
      <c r="Z47" s="149" t="str">
        <f>IF(I47&gt;0,IF(((M47/I47)*100)&lt;=45,0,M47*calc!$J$5),"N/A")</f>
        <v>N/A</v>
      </c>
      <c r="AA47" s="149" t="str">
        <f>IF(J47&gt;0,IF(((N47/J47)*100)&lt;=45,0,N47*calc!$J$6),"N/A")</f>
        <v>N/A</v>
      </c>
      <c r="AB47" s="150" t="str">
        <f>IF(K47&gt;0,IF(((O47/K47)*100)&lt;=70,0,O47*calc!$J$7),"N/A")</f>
        <v>N/A</v>
      </c>
      <c r="AC47" s="113"/>
      <c r="AD47" s="190">
        <f>SUM(IF(O47=0,K47*calc!$J$4,0),IF(P47=0,L47*calc!$J$5,0),IF(Q47=0,M47*calc!$J$6,0),IF(R47=0,N47*calc!$J$7,0))</f>
        <v>0</v>
      </c>
      <c r="AE47" s="190">
        <f>SUM(IF(P47=0,L47*calc!$J$4,0),IF(Q47=0,M47*calc!$J$5,0),IF(R47=0,N47*calc!$J$6,0),IF(S47=0,O47*calc!$J$7,0))</f>
        <v>0</v>
      </c>
    </row>
    <row r="48" spans="1:31" s="1" customFormat="1" ht="30.75" hidden="1" customHeight="1" thickTop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198"/>
      <c r="E48" s="199"/>
      <c r="F48" s="64" t="str">
        <f>IF(E48="","",'Celkový poplatek'!$C$2)</f>
        <v/>
      </c>
      <c r="G48" s="11"/>
      <c r="H48" s="206"/>
      <c r="I48" s="207"/>
      <c r="J48" s="207"/>
      <c r="K48" s="208"/>
      <c r="L48" s="209"/>
      <c r="M48" s="207"/>
      <c r="N48" s="207"/>
      <c r="O48" s="210"/>
      <c r="P48" s="159" t="str">
        <f t="shared" si="6"/>
        <v>N/A</v>
      </c>
      <c r="Q48" s="30" t="str">
        <f t="shared" si="5"/>
        <v>N/A</v>
      </c>
      <c r="R48" s="30" t="str">
        <f t="shared" si="7"/>
        <v>N/A</v>
      </c>
      <c r="S48" s="31" t="str">
        <f t="shared" si="7"/>
        <v>N/A</v>
      </c>
      <c r="T48" s="22">
        <f t="shared" si="4"/>
        <v>0</v>
      </c>
      <c r="U48" s="17">
        <f>IF(H48&gt;0,Y48,L48*calc!$J$4)</f>
        <v>0</v>
      </c>
      <c r="V48" s="14">
        <f>IF(I48&gt;0,Z48,M48*calc!$J$5)</f>
        <v>0</v>
      </c>
      <c r="W48" s="14">
        <f>IF(J48&gt;0,AA48,N48*calc!$J$6)</f>
        <v>0</v>
      </c>
      <c r="X48" s="18">
        <f>IF(K48&gt;0,AB48,O48*calc!$J$7)</f>
        <v>0</v>
      </c>
      <c r="Y48" s="151" t="str">
        <f>IF(H48&gt;0,IF(((L48/H48)*100)&lt;=70,0,L48*calc!$J$4),"N/A")</f>
        <v>N/A</v>
      </c>
      <c r="Z48" s="149" t="str">
        <f>IF(I48&gt;0,IF(((M48/I48)*100)&lt;=45,0,M48*calc!$J$5),"N/A")</f>
        <v>N/A</v>
      </c>
      <c r="AA48" s="149" t="str">
        <f>IF(J48&gt;0,IF(((N48/J48)*100)&lt;=45,0,N48*calc!$J$6),"N/A")</f>
        <v>N/A</v>
      </c>
      <c r="AB48" s="150" t="str">
        <f>IF(K48&gt;0,IF(((O48/K48)*100)&lt;=70,0,O48*calc!$J$7),"N/A")</f>
        <v>N/A</v>
      </c>
      <c r="AC48" s="113"/>
      <c r="AD48" s="190">
        <f>SUM(IF(O48=0,K48*calc!$J$4,0),IF(P48=0,L48*calc!$J$5,0),IF(Q48=0,M48*calc!$J$6,0),IF(R48=0,N48*calc!$J$7,0))</f>
        <v>0</v>
      </c>
      <c r="AE48" s="190">
        <f>SUM(IF(P48=0,L48*calc!$J$4,0),IF(Q48=0,M48*calc!$J$5,0),IF(R48=0,N48*calc!$J$6,0),IF(S48=0,O48*calc!$J$7,0))</f>
        <v>0</v>
      </c>
    </row>
    <row r="49" spans="1:31" s="1" customFormat="1" ht="30.75" hidden="1" customHeight="1" thickTop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198"/>
      <c r="E49" s="199"/>
      <c r="F49" s="64" t="str">
        <f>IF(E49="","",'Celkový poplatek'!$C$2)</f>
        <v/>
      </c>
      <c r="G49" s="11"/>
      <c r="H49" s="206"/>
      <c r="I49" s="207"/>
      <c r="J49" s="207"/>
      <c r="K49" s="208"/>
      <c r="L49" s="209"/>
      <c r="M49" s="207"/>
      <c r="N49" s="207"/>
      <c r="O49" s="210"/>
      <c r="P49" s="159" t="str">
        <f t="shared" si="6"/>
        <v>N/A</v>
      </c>
      <c r="Q49" s="30" t="str">
        <f t="shared" ref="Q49:S101" si="8">IF((I49+M49)&gt;0,V49,Z49)</f>
        <v>N/A</v>
      </c>
      <c r="R49" s="30" t="str">
        <f t="shared" si="7"/>
        <v>N/A</v>
      </c>
      <c r="S49" s="31" t="str">
        <f t="shared" si="7"/>
        <v>N/A</v>
      </c>
      <c r="T49" s="22">
        <f t="shared" si="4"/>
        <v>0</v>
      </c>
      <c r="U49" s="17">
        <f>IF(H49&gt;0,Y49,L49*calc!$J$4)</f>
        <v>0</v>
      </c>
      <c r="V49" s="14">
        <f>IF(I49&gt;0,Z49,M49*calc!$J$5)</f>
        <v>0</v>
      </c>
      <c r="W49" s="14">
        <f>IF(J49&gt;0,AA49,N49*calc!$J$6)</f>
        <v>0</v>
      </c>
      <c r="X49" s="18">
        <f>IF(K49&gt;0,AB49,O49*calc!$J$7)</f>
        <v>0</v>
      </c>
      <c r="Y49" s="151" t="str">
        <f>IF(H49&gt;0,IF(((L49/H49)*100)&lt;=70,0,L49*calc!$J$4),"N/A")</f>
        <v>N/A</v>
      </c>
      <c r="Z49" s="149" t="str">
        <f>IF(I49&gt;0,IF(((M49/I49)*100)&lt;=45,0,M49*calc!$J$5),"N/A")</f>
        <v>N/A</v>
      </c>
      <c r="AA49" s="149" t="str">
        <f>IF(J49&gt;0,IF(((N49/J49)*100)&lt;=45,0,N49*calc!$J$6),"N/A")</f>
        <v>N/A</v>
      </c>
      <c r="AB49" s="150" t="str">
        <f>IF(K49&gt;0,IF(((O49/K49)*100)&lt;=70,0,O49*calc!$J$7),"N/A")</f>
        <v>N/A</v>
      </c>
      <c r="AC49" s="113"/>
      <c r="AD49" s="190">
        <f>SUM(IF(O49=0,K49*calc!$J$4,0),IF(P49=0,L49*calc!$J$5,0),IF(Q49=0,M49*calc!$J$6,0),IF(R49=0,N49*calc!$J$7,0))</f>
        <v>0</v>
      </c>
      <c r="AE49" s="190">
        <f>SUM(IF(P49=0,L49*calc!$J$4,0),IF(Q49=0,M49*calc!$J$5,0),IF(R49=0,N49*calc!$J$6,0),IF(S49=0,O49*calc!$J$7,0))</f>
        <v>0</v>
      </c>
    </row>
    <row r="50" spans="1:31" s="1" customFormat="1" ht="30.75" hidden="1" customHeight="1" thickTop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198"/>
      <c r="E50" s="199"/>
      <c r="F50" s="64" t="str">
        <f>IF(E50="","",'Celkový poplatek'!$C$2)</f>
        <v/>
      </c>
      <c r="G50" s="11"/>
      <c r="H50" s="206"/>
      <c r="I50" s="207"/>
      <c r="J50" s="207"/>
      <c r="K50" s="208"/>
      <c r="L50" s="209"/>
      <c r="M50" s="207"/>
      <c r="N50" s="207"/>
      <c r="O50" s="210"/>
      <c r="P50" s="159" t="str">
        <f t="shared" si="6"/>
        <v>N/A</v>
      </c>
      <c r="Q50" s="30" t="str">
        <f t="shared" si="8"/>
        <v>N/A</v>
      </c>
      <c r="R50" s="30" t="str">
        <f t="shared" si="7"/>
        <v>N/A</v>
      </c>
      <c r="S50" s="31" t="str">
        <f t="shared" si="7"/>
        <v>N/A</v>
      </c>
      <c r="T50" s="22">
        <f t="shared" si="4"/>
        <v>0</v>
      </c>
      <c r="U50" s="17">
        <f>IF(H50&gt;0,Y50,L50*calc!$J$4)</f>
        <v>0</v>
      </c>
      <c r="V50" s="14">
        <f>IF(I50&gt;0,Z50,M50*calc!$J$5)</f>
        <v>0</v>
      </c>
      <c r="W50" s="14">
        <f>IF(J50&gt;0,AA50,N50*calc!$J$6)</f>
        <v>0</v>
      </c>
      <c r="X50" s="18">
        <f>IF(K50&gt;0,AB50,O50*calc!$J$7)</f>
        <v>0</v>
      </c>
      <c r="Y50" s="151" t="str">
        <f>IF(H50&gt;0,IF(((L50/H50)*100)&lt;=70,0,L50*calc!$J$4),"N/A")</f>
        <v>N/A</v>
      </c>
      <c r="Z50" s="149" t="str">
        <f>IF(I50&gt;0,IF(((M50/I50)*100)&lt;=45,0,M50*calc!$J$5),"N/A")</f>
        <v>N/A</v>
      </c>
      <c r="AA50" s="149" t="str">
        <f>IF(J50&gt;0,IF(((N50/J50)*100)&lt;=45,0,N50*calc!$J$6),"N/A")</f>
        <v>N/A</v>
      </c>
      <c r="AB50" s="150" t="str">
        <f>IF(K50&gt;0,IF(((O50/K50)*100)&lt;=70,0,O50*calc!$J$7),"N/A")</f>
        <v>N/A</v>
      </c>
      <c r="AC50" s="113"/>
      <c r="AD50" s="190">
        <f>SUM(IF(O50=0,K50*calc!$J$4,0),IF(P50=0,L50*calc!$J$5,0),IF(Q50=0,M50*calc!$J$6,0),IF(R50=0,N50*calc!$J$7,0))</f>
        <v>0</v>
      </c>
      <c r="AE50" s="190">
        <f>SUM(IF(P50=0,L50*calc!$J$4,0),IF(Q50=0,M50*calc!$J$5,0),IF(R50=0,N50*calc!$J$6,0),IF(S50=0,O50*calc!$J$7,0))</f>
        <v>0</v>
      </c>
    </row>
    <row r="51" spans="1:31" s="1" customFormat="1" ht="30.75" hidden="1" customHeight="1" thickTop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198"/>
      <c r="E51" s="199"/>
      <c r="F51" s="64" t="str">
        <f>IF(E51="","",'Celkový poplatek'!$C$2)</f>
        <v/>
      </c>
      <c r="G51" s="11"/>
      <c r="H51" s="206"/>
      <c r="I51" s="207"/>
      <c r="J51" s="207"/>
      <c r="K51" s="208"/>
      <c r="L51" s="209"/>
      <c r="M51" s="207"/>
      <c r="N51" s="207"/>
      <c r="O51" s="210"/>
      <c r="P51" s="159" t="str">
        <f t="shared" si="6"/>
        <v>N/A</v>
      </c>
      <c r="Q51" s="30" t="str">
        <f t="shared" si="8"/>
        <v>N/A</v>
      </c>
      <c r="R51" s="30" t="str">
        <f t="shared" si="7"/>
        <v>N/A</v>
      </c>
      <c r="S51" s="31" t="str">
        <f t="shared" si="7"/>
        <v>N/A</v>
      </c>
      <c r="T51" s="22">
        <f t="shared" si="4"/>
        <v>0</v>
      </c>
      <c r="U51" s="17">
        <f>IF(H51&gt;0,Y51,L51*calc!$J$4)</f>
        <v>0</v>
      </c>
      <c r="V51" s="14">
        <f>IF(I51&gt;0,Z51,M51*calc!$J$5)</f>
        <v>0</v>
      </c>
      <c r="W51" s="14">
        <f>IF(J51&gt;0,AA51,N51*calc!$J$6)</f>
        <v>0</v>
      </c>
      <c r="X51" s="18">
        <f>IF(K51&gt;0,AB51,O51*calc!$J$7)</f>
        <v>0</v>
      </c>
      <c r="Y51" s="151" t="str">
        <f>IF(H51&gt;0,IF(((L51/H51)*100)&lt;=70,0,L51*calc!$J$4),"N/A")</f>
        <v>N/A</v>
      </c>
      <c r="Z51" s="149" t="str">
        <f>IF(I51&gt;0,IF(((M51/I51)*100)&lt;=45,0,M51*calc!$J$5),"N/A")</f>
        <v>N/A</v>
      </c>
      <c r="AA51" s="149" t="str">
        <f>IF(J51&gt;0,IF(((N51/J51)*100)&lt;=45,0,N51*calc!$J$6),"N/A")</f>
        <v>N/A</v>
      </c>
      <c r="AB51" s="150" t="str">
        <f>IF(K51&gt;0,IF(((O51/K51)*100)&lt;=70,0,O51*calc!$J$7),"N/A")</f>
        <v>N/A</v>
      </c>
      <c r="AC51" s="113"/>
      <c r="AD51" s="190">
        <f>SUM(IF(O51=0,K51*calc!$J$4,0),IF(P51=0,L51*calc!$J$5,0),IF(Q51=0,M51*calc!$J$6,0),IF(R51=0,N51*calc!$J$7,0))</f>
        <v>0</v>
      </c>
      <c r="AE51" s="190">
        <f>SUM(IF(P51=0,L51*calc!$J$4,0),IF(Q51=0,M51*calc!$J$5,0),IF(R51=0,N51*calc!$J$6,0),IF(S51=0,O51*calc!$J$7,0))</f>
        <v>0</v>
      </c>
    </row>
    <row r="52" spans="1:31" s="1" customFormat="1" ht="30.75" hidden="1" customHeight="1" thickTop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198"/>
      <c r="E52" s="199"/>
      <c r="F52" s="64" t="str">
        <f>IF(E52="","",'Celkový poplatek'!$C$2)</f>
        <v/>
      </c>
      <c r="G52" s="11"/>
      <c r="H52" s="206"/>
      <c r="I52" s="207"/>
      <c r="J52" s="207"/>
      <c r="K52" s="208"/>
      <c r="L52" s="209"/>
      <c r="M52" s="207"/>
      <c r="N52" s="207"/>
      <c r="O52" s="210"/>
      <c r="P52" s="159" t="str">
        <f t="shared" si="6"/>
        <v>N/A</v>
      </c>
      <c r="Q52" s="30" t="str">
        <f t="shared" si="8"/>
        <v>N/A</v>
      </c>
      <c r="R52" s="30" t="str">
        <f t="shared" si="7"/>
        <v>N/A</v>
      </c>
      <c r="S52" s="31" t="str">
        <f t="shared" si="7"/>
        <v>N/A</v>
      </c>
      <c r="T52" s="22">
        <f t="shared" si="4"/>
        <v>0</v>
      </c>
      <c r="U52" s="17">
        <f>IF(H52&gt;0,Y52,L52*calc!$J$4)</f>
        <v>0</v>
      </c>
      <c r="V52" s="14">
        <f>IF(I52&gt;0,Z52,M52*calc!$J$5)</f>
        <v>0</v>
      </c>
      <c r="W52" s="14">
        <f>IF(J52&gt;0,AA52,N52*calc!$J$6)</f>
        <v>0</v>
      </c>
      <c r="X52" s="18">
        <f>IF(K52&gt;0,AB52,O52*calc!$J$7)</f>
        <v>0</v>
      </c>
      <c r="Y52" s="151" t="str">
        <f>IF(H52&gt;0,IF(((L52/H52)*100)&lt;=70,0,L52*calc!$J$4),"N/A")</f>
        <v>N/A</v>
      </c>
      <c r="Z52" s="149" t="str">
        <f>IF(I52&gt;0,IF(((M52/I52)*100)&lt;=45,0,M52*calc!$J$5),"N/A")</f>
        <v>N/A</v>
      </c>
      <c r="AA52" s="149" t="str">
        <f>IF(J52&gt;0,IF(((N52/J52)*100)&lt;=45,0,N52*calc!$J$6),"N/A")</f>
        <v>N/A</v>
      </c>
      <c r="AB52" s="150" t="str">
        <f>IF(K52&gt;0,IF(((O52/K52)*100)&lt;=70,0,O52*calc!$J$7),"N/A")</f>
        <v>N/A</v>
      </c>
      <c r="AC52" s="113"/>
      <c r="AD52" s="190">
        <f>SUM(IF(O52=0,K52*calc!$J$4,0),IF(P52=0,L52*calc!$J$5,0),IF(Q52=0,M52*calc!$J$6,0),IF(R52=0,N52*calc!$J$7,0))</f>
        <v>0</v>
      </c>
      <c r="AE52" s="190">
        <f>SUM(IF(P52=0,L52*calc!$J$4,0),IF(Q52=0,M52*calc!$J$5,0),IF(R52=0,N52*calc!$J$6,0),IF(S52=0,O52*calc!$J$7,0))</f>
        <v>0</v>
      </c>
    </row>
    <row r="53" spans="1:31" s="1" customFormat="1" ht="30.75" hidden="1" customHeight="1" thickTop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198"/>
      <c r="E53" s="199"/>
      <c r="F53" s="64" t="str">
        <f>IF(E53="","",'Celkový poplatek'!$C$2)</f>
        <v/>
      </c>
      <c r="G53" s="11"/>
      <c r="H53" s="206"/>
      <c r="I53" s="207"/>
      <c r="J53" s="207"/>
      <c r="K53" s="208"/>
      <c r="L53" s="209"/>
      <c r="M53" s="207"/>
      <c r="N53" s="207"/>
      <c r="O53" s="210"/>
      <c r="P53" s="159" t="str">
        <f t="shared" si="6"/>
        <v>N/A</v>
      </c>
      <c r="Q53" s="30" t="str">
        <f t="shared" si="8"/>
        <v>N/A</v>
      </c>
      <c r="R53" s="30" t="str">
        <f t="shared" si="7"/>
        <v>N/A</v>
      </c>
      <c r="S53" s="31" t="str">
        <f t="shared" si="7"/>
        <v>N/A</v>
      </c>
      <c r="T53" s="22">
        <f t="shared" si="4"/>
        <v>0</v>
      </c>
      <c r="U53" s="17">
        <f>IF(H53&gt;0,Y53,L53*calc!$J$4)</f>
        <v>0</v>
      </c>
      <c r="V53" s="14">
        <f>IF(I53&gt;0,Z53,M53*calc!$J$5)</f>
        <v>0</v>
      </c>
      <c r="W53" s="14">
        <f>IF(J53&gt;0,AA53,N53*calc!$J$6)</f>
        <v>0</v>
      </c>
      <c r="X53" s="18">
        <f>IF(K53&gt;0,AB53,O53*calc!$J$7)</f>
        <v>0</v>
      </c>
      <c r="Y53" s="151" t="str">
        <f>IF(H53&gt;0,IF(((L53/H53)*100)&lt;=70,0,L53*calc!$J$4),"N/A")</f>
        <v>N/A</v>
      </c>
      <c r="Z53" s="149" t="str">
        <f>IF(I53&gt;0,IF(((M53/I53)*100)&lt;=45,0,M53*calc!$J$5),"N/A")</f>
        <v>N/A</v>
      </c>
      <c r="AA53" s="149" t="str">
        <f>IF(J53&gt;0,IF(((N53/J53)*100)&lt;=45,0,N53*calc!$J$6),"N/A")</f>
        <v>N/A</v>
      </c>
      <c r="AB53" s="150" t="str">
        <f>IF(K53&gt;0,IF(((O53/K53)*100)&lt;=70,0,O53*calc!$J$7),"N/A")</f>
        <v>N/A</v>
      </c>
      <c r="AC53" s="113"/>
      <c r="AD53" s="190">
        <f>SUM(IF(O53=0,K53*calc!$J$4,0),IF(P53=0,L53*calc!$J$5,0),IF(Q53=0,M53*calc!$J$6,0),IF(R53=0,N53*calc!$J$7,0))</f>
        <v>0</v>
      </c>
      <c r="AE53" s="190">
        <f>SUM(IF(P53=0,L53*calc!$J$4,0),IF(Q53=0,M53*calc!$J$5,0),IF(R53=0,N53*calc!$J$6,0),IF(S53=0,O53*calc!$J$7,0))</f>
        <v>0</v>
      </c>
    </row>
    <row r="54" spans="1:31" s="1" customFormat="1" ht="30.75" hidden="1" customHeight="1" thickTop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198"/>
      <c r="E54" s="199"/>
      <c r="F54" s="64" t="str">
        <f>IF(E54="","",'Celkový poplatek'!$C$2)</f>
        <v/>
      </c>
      <c r="G54" s="11"/>
      <c r="H54" s="206"/>
      <c r="I54" s="207"/>
      <c r="J54" s="207"/>
      <c r="K54" s="208"/>
      <c r="L54" s="209"/>
      <c r="M54" s="207"/>
      <c r="N54" s="207"/>
      <c r="O54" s="210"/>
      <c r="P54" s="159" t="str">
        <f t="shared" si="6"/>
        <v>N/A</v>
      </c>
      <c r="Q54" s="30" t="str">
        <f t="shared" si="8"/>
        <v>N/A</v>
      </c>
      <c r="R54" s="30" t="str">
        <f t="shared" si="7"/>
        <v>N/A</v>
      </c>
      <c r="S54" s="31" t="str">
        <f t="shared" si="7"/>
        <v>N/A</v>
      </c>
      <c r="T54" s="22">
        <f t="shared" si="4"/>
        <v>0</v>
      </c>
      <c r="U54" s="17">
        <f>IF(H54&gt;0,Y54,L54*calc!$J$4)</f>
        <v>0</v>
      </c>
      <c r="V54" s="14">
        <f>IF(I54&gt;0,Z54,M54*calc!$J$5)</f>
        <v>0</v>
      </c>
      <c r="W54" s="14">
        <f>IF(J54&gt;0,AA54,N54*calc!$J$6)</f>
        <v>0</v>
      </c>
      <c r="X54" s="18">
        <f>IF(K54&gt;0,AB54,O54*calc!$J$7)</f>
        <v>0</v>
      </c>
      <c r="Y54" s="151" t="str">
        <f>IF(H54&gt;0,IF(((L54/H54)*100)&lt;=70,0,L54*calc!$J$4),"N/A")</f>
        <v>N/A</v>
      </c>
      <c r="Z54" s="149" t="str">
        <f>IF(I54&gt;0,IF(((M54/I54)*100)&lt;=45,0,M54*calc!$J$5),"N/A")</f>
        <v>N/A</v>
      </c>
      <c r="AA54" s="149" t="str">
        <f>IF(J54&gt;0,IF(((N54/J54)*100)&lt;=45,0,N54*calc!$J$6),"N/A")</f>
        <v>N/A</v>
      </c>
      <c r="AB54" s="150" t="str">
        <f>IF(K54&gt;0,IF(((O54/K54)*100)&lt;=70,0,O54*calc!$J$7),"N/A")</f>
        <v>N/A</v>
      </c>
      <c r="AC54" s="113"/>
      <c r="AD54" s="190">
        <f>SUM(IF(O54=0,K54*calc!$J$4,0),IF(P54=0,L54*calc!$J$5,0),IF(Q54=0,M54*calc!$J$6,0),IF(R54=0,N54*calc!$J$7,0))</f>
        <v>0</v>
      </c>
      <c r="AE54" s="190">
        <f>SUM(IF(P54=0,L54*calc!$J$4,0),IF(Q54=0,M54*calc!$J$5,0),IF(R54=0,N54*calc!$J$6,0),IF(S54=0,O54*calc!$J$7,0))</f>
        <v>0</v>
      </c>
    </row>
    <row r="55" spans="1:31" s="1" customFormat="1" ht="30.75" hidden="1" customHeight="1" thickTop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198"/>
      <c r="E55" s="199"/>
      <c r="F55" s="64" t="str">
        <f>IF(E55="","",'Celkový poplatek'!$C$2)</f>
        <v/>
      </c>
      <c r="G55" s="11"/>
      <c r="H55" s="206"/>
      <c r="I55" s="207"/>
      <c r="J55" s="207"/>
      <c r="K55" s="208"/>
      <c r="L55" s="209"/>
      <c r="M55" s="207"/>
      <c r="N55" s="207"/>
      <c r="O55" s="210"/>
      <c r="P55" s="159" t="str">
        <f t="shared" si="6"/>
        <v>N/A</v>
      </c>
      <c r="Q55" s="30" t="str">
        <f t="shared" si="8"/>
        <v>N/A</v>
      </c>
      <c r="R55" s="30" t="str">
        <f t="shared" si="7"/>
        <v>N/A</v>
      </c>
      <c r="S55" s="31" t="str">
        <f t="shared" si="7"/>
        <v>N/A</v>
      </c>
      <c r="T55" s="22">
        <f t="shared" si="4"/>
        <v>0</v>
      </c>
      <c r="U55" s="17">
        <f>IF(H55&gt;0,Y55,L55*calc!$J$4)</f>
        <v>0</v>
      </c>
      <c r="V55" s="14">
        <f>IF(I55&gt;0,Z55,M55*calc!$J$5)</f>
        <v>0</v>
      </c>
      <c r="W55" s="14">
        <f>IF(J55&gt;0,AA55,N55*calc!$J$6)</f>
        <v>0</v>
      </c>
      <c r="X55" s="18">
        <f>IF(K55&gt;0,AB55,O55*calc!$J$7)</f>
        <v>0</v>
      </c>
      <c r="Y55" s="151" t="str">
        <f>IF(H55&gt;0,IF(((L55/H55)*100)&lt;=70,0,L55*calc!$J$4),"N/A")</f>
        <v>N/A</v>
      </c>
      <c r="Z55" s="149" t="str">
        <f>IF(I55&gt;0,IF(((M55/I55)*100)&lt;=45,0,M55*calc!$J$5),"N/A")</f>
        <v>N/A</v>
      </c>
      <c r="AA55" s="149" t="str">
        <f>IF(J55&gt;0,IF(((N55/J55)*100)&lt;=45,0,N55*calc!$J$6),"N/A")</f>
        <v>N/A</v>
      </c>
      <c r="AB55" s="150" t="str">
        <f>IF(K55&gt;0,IF(((O55/K55)*100)&lt;=70,0,O55*calc!$J$7),"N/A")</f>
        <v>N/A</v>
      </c>
      <c r="AC55" s="113"/>
      <c r="AD55" s="190">
        <f>SUM(IF(O55=0,K55*calc!$J$4,0),IF(P55=0,L55*calc!$J$5,0),IF(Q55=0,M55*calc!$J$6,0),IF(R55=0,N55*calc!$J$7,0))</f>
        <v>0</v>
      </c>
      <c r="AE55" s="190">
        <f>SUM(IF(P55=0,L55*calc!$J$4,0),IF(Q55=0,M55*calc!$J$5,0),IF(R55=0,N55*calc!$J$6,0),IF(S55=0,O55*calc!$J$7,0))</f>
        <v>0</v>
      </c>
    </row>
    <row r="56" spans="1:31" s="1" customFormat="1" ht="30.75" hidden="1" customHeight="1" thickTop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198"/>
      <c r="E56" s="199"/>
      <c r="F56" s="64" t="str">
        <f>IF(E56="","",'Celkový poplatek'!$C$2)</f>
        <v/>
      </c>
      <c r="G56" s="11"/>
      <c r="H56" s="206"/>
      <c r="I56" s="207"/>
      <c r="J56" s="207"/>
      <c r="K56" s="208"/>
      <c r="L56" s="209"/>
      <c r="M56" s="207"/>
      <c r="N56" s="207"/>
      <c r="O56" s="210"/>
      <c r="P56" s="159" t="str">
        <f t="shared" si="6"/>
        <v>N/A</v>
      </c>
      <c r="Q56" s="30" t="str">
        <f t="shared" si="8"/>
        <v>N/A</v>
      </c>
      <c r="R56" s="30" t="str">
        <f t="shared" si="7"/>
        <v>N/A</v>
      </c>
      <c r="S56" s="31" t="str">
        <f t="shared" si="7"/>
        <v>N/A</v>
      </c>
      <c r="T56" s="22">
        <f t="shared" si="4"/>
        <v>0</v>
      </c>
      <c r="U56" s="17">
        <f>IF(H56&gt;0,Y56,L56*calc!$J$4)</f>
        <v>0</v>
      </c>
      <c r="V56" s="14">
        <f>IF(I56&gt;0,Z56,M56*calc!$J$5)</f>
        <v>0</v>
      </c>
      <c r="W56" s="14">
        <f>IF(J56&gt;0,AA56,N56*calc!$J$6)</f>
        <v>0</v>
      </c>
      <c r="X56" s="18">
        <f>IF(K56&gt;0,AB56,O56*calc!$J$7)</f>
        <v>0</v>
      </c>
      <c r="Y56" s="151" t="str">
        <f>IF(H56&gt;0,IF(((L56/H56)*100)&lt;=70,0,L56*calc!$J$4),"N/A")</f>
        <v>N/A</v>
      </c>
      <c r="Z56" s="149" t="str">
        <f>IF(I56&gt;0,IF(((M56/I56)*100)&lt;=45,0,M56*calc!$J$5),"N/A")</f>
        <v>N/A</v>
      </c>
      <c r="AA56" s="149" t="str">
        <f>IF(J56&gt;0,IF(((N56/J56)*100)&lt;=45,0,N56*calc!$J$6),"N/A")</f>
        <v>N/A</v>
      </c>
      <c r="AB56" s="150" t="str">
        <f>IF(K56&gt;0,IF(((O56/K56)*100)&lt;=70,0,O56*calc!$J$7),"N/A")</f>
        <v>N/A</v>
      </c>
      <c r="AC56" s="113"/>
      <c r="AD56" s="190">
        <f>SUM(IF(O56=0,K56*calc!$J$4,0),IF(P56=0,L56*calc!$J$5,0),IF(Q56=0,M56*calc!$J$6,0),IF(R56=0,N56*calc!$J$7,0))</f>
        <v>0</v>
      </c>
      <c r="AE56" s="190">
        <f>SUM(IF(P56=0,L56*calc!$J$4,0),IF(Q56=0,M56*calc!$J$5,0),IF(R56=0,N56*calc!$J$6,0),IF(S56=0,O56*calc!$J$7,0))</f>
        <v>0</v>
      </c>
    </row>
    <row r="57" spans="1:31" s="1" customFormat="1" ht="30.75" hidden="1" customHeight="1" thickTop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198"/>
      <c r="E57" s="199"/>
      <c r="F57" s="64" t="str">
        <f>IF(E57="","",'Celkový poplatek'!$C$2)</f>
        <v/>
      </c>
      <c r="G57" s="11"/>
      <c r="H57" s="206"/>
      <c r="I57" s="207"/>
      <c r="J57" s="207"/>
      <c r="K57" s="208"/>
      <c r="L57" s="209"/>
      <c r="M57" s="207"/>
      <c r="N57" s="207"/>
      <c r="O57" s="210"/>
      <c r="P57" s="159" t="str">
        <f t="shared" si="6"/>
        <v>N/A</v>
      </c>
      <c r="Q57" s="30" t="str">
        <f t="shared" si="8"/>
        <v>N/A</v>
      </c>
      <c r="R57" s="30" t="str">
        <f t="shared" si="7"/>
        <v>N/A</v>
      </c>
      <c r="S57" s="31" t="str">
        <f t="shared" si="7"/>
        <v>N/A</v>
      </c>
      <c r="T57" s="22">
        <f t="shared" si="4"/>
        <v>0</v>
      </c>
      <c r="U57" s="17">
        <f>IF(H57&gt;0,Y57,L57*calc!$J$4)</f>
        <v>0</v>
      </c>
      <c r="V57" s="14">
        <f>IF(I57&gt;0,Z57,M57*calc!$J$5)</f>
        <v>0</v>
      </c>
      <c r="W57" s="14">
        <f>IF(J57&gt;0,AA57,N57*calc!$J$6)</f>
        <v>0</v>
      </c>
      <c r="X57" s="18">
        <f>IF(K57&gt;0,AB57,O57*calc!$J$7)</f>
        <v>0</v>
      </c>
      <c r="Y57" s="151" t="str">
        <f>IF(H57&gt;0,IF(((L57/H57)*100)&lt;=70,0,L57*calc!$J$4),"N/A")</f>
        <v>N/A</v>
      </c>
      <c r="Z57" s="149" t="str">
        <f>IF(I57&gt;0,IF(((M57/I57)*100)&lt;=45,0,M57*calc!$J$5),"N/A")</f>
        <v>N/A</v>
      </c>
      <c r="AA57" s="149" t="str">
        <f>IF(J57&gt;0,IF(((N57/J57)*100)&lt;=45,0,N57*calc!$J$6),"N/A")</f>
        <v>N/A</v>
      </c>
      <c r="AB57" s="150" t="str">
        <f>IF(K57&gt;0,IF(((O57/K57)*100)&lt;=70,0,O57*calc!$J$7),"N/A")</f>
        <v>N/A</v>
      </c>
      <c r="AC57" s="113"/>
      <c r="AD57" s="190">
        <f>SUM(IF(O57=0,K57*calc!$J$4,0),IF(P57=0,L57*calc!$J$5,0),IF(Q57=0,M57*calc!$J$6,0),IF(R57=0,N57*calc!$J$7,0))</f>
        <v>0</v>
      </c>
      <c r="AE57" s="190">
        <f>SUM(IF(P57=0,L57*calc!$J$4,0),IF(Q57=0,M57*calc!$J$5,0),IF(R57=0,N57*calc!$J$6,0),IF(S57=0,O57*calc!$J$7,0))</f>
        <v>0</v>
      </c>
    </row>
    <row r="58" spans="1:31" s="1" customFormat="1" ht="30.75" hidden="1" customHeight="1" thickTop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198"/>
      <c r="E58" s="199"/>
      <c r="F58" s="64" t="str">
        <f>IF(E58="","",'Celkový poplatek'!$C$2)</f>
        <v/>
      </c>
      <c r="G58" s="11"/>
      <c r="H58" s="206"/>
      <c r="I58" s="207"/>
      <c r="J58" s="207"/>
      <c r="K58" s="208"/>
      <c r="L58" s="209"/>
      <c r="M58" s="207"/>
      <c r="N58" s="207"/>
      <c r="O58" s="210"/>
      <c r="P58" s="159" t="str">
        <f t="shared" si="6"/>
        <v>N/A</v>
      </c>
      <c r="Q58" s="30" t="str">
        <f t="shared" si="8"/>
        <v>N/A</v>
      </c>
      <c r="R58" s="30" t="str">
        <f t="shared" si="7"/>
        <v>N/A</v>
      </c>
      <c r="S58" s="31" t="str">
        <f t="shared" si="7"/>
        <v>N/A</v>
      </c>
      <c r="T58" s="22">
        <f t="shared" si="4"/>
        <v>0</v>
      </c>
      <c r="U58" s="17">
        <f>IF(H58&gt;0,Y58,L58*calc!$J$4)</f>
        <v>0</v>
      </c>
      <c r="V58" s="14">
        <f>IF(I58&gt;0,Z58,M58*calc!$J$5)</f>
        <v>0</v>
      </c>
      <c r="W58" s="14">
        <f>IF(J58&gt;0,AA58,N58*calc!$J$6)</f>
        <v>0</v>
      </c>
      <c r="X58" s="18">
        <f>IF(K58&gt;0,AB58,O58*calc!$J$7)</f>
        <v>0</v>
      </c>
      <c r="Y58" s="151" t="str">
        <f>IF(H58&gt;0,IF(((L58/H58)*100)&lt;=70,0,L58*calc!$J$4),"N/A")</f>
        <v>N/A</v>
      </c>
      <c r="Z58" s="149" t="str">
        <f>IF(I58&gt;0,IF(((M58/I58)*100)&lt;=45,0,M58*calc!$J$5),"N/A")</f>
        <v>N/A</v>
      </c>
      <c r="AA58" s="149" t="str">
        <f>IF(J58&gt;0,IF(((N58/J58)*100)&lt;=45,0,N58*calc!$J$6),"N/A")</f>
        <v>N/A</v>
      </c>
      <c r="AB58" s="150" t="str">
        <f>IF(K58&gt;0,IF(((O58/K58)*100)&lt;=70,0,O58*calc!$J$7),"N/A")</f>
        <v>N/A</v>
      </c>
      <c r="AC58" s="113"/>
      <c r="AD58" s="190">
        <f>SUM(IF(O58=0,K58*calc!$J$4,0),IF(P58=0,L58*calc!$J$5,0),IF(Q58=0,M58*calc!$J$6,0),IF(R58=0,N58*calc!$J$7,0))</f>
        <v>0</v>
      </c>
      <c r="AE58" s="190">
        <f>SUM(IF(P58=0,L58*calc!$J$4,0),IF(Q58=0,M58*calc!$J$5,0),IF(R58=0,N58*calc!$J$6,0),IF(S58=0,O58*calc!$J$7,0))</f>
        <v>0</v>
      </c>
    </row>
    <row r="59" spans="1:31" s="1" customFormat="1" ht="30.75" hidden="1" customHeight="1" thickTop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198"/>
      <c r="E59" s="199"/>
      <c r="F59" s="64" t="str">
        <f>IF(E59="","",'Celkový poplatek'!$C$2)</f>
        <v/>
      </c>
      <c r="G59" s="11"/>
      <c r="H59" s="206"/>
      <c r="I59" s="207"/>
      <c r="J59" s="207"/>
      <c r="K59" s="208"/>
      <c r="L59" s="209"/>
      <c r="M59" s="207"/>
      <c r="N59" s="207"/>
      <c r="O59" s="210"/>
      <c r="P59" s="159" t="str">
        <f t="shared" si="6"/>
        <v>N/A</v>
      </c>
      <c r="Q59" s="30" t="str">
        <f t="shared" si="8"/>
        <v>N/A</v>
      </c>
      <c r="R59" s="30" t="str">
        <f t="shared" si="7"/>
        <v>N/A</v>
      </c>
      <c r="S59" s="31" t="str">
        <f t="shared" si="7"/>
        <v>N/A</v>
      </c>
      <c r="T59" s="22">
        <f t="shared" si="4"/>
        <v>0</v>
      </c>
      <c r="U59" s="17">
        <f>IF(H59&gt;0,Y59,L59*calc!$J$4)</f>
        <v>0</v>
      </c>
      <c r="V59" s="14">
        <f>IF(I59&gt;0,Z59,M59*calc!$J$5)</f>
        <v>0</v>
      </c>
      <c r="W59" s="14">
        <f>IF(J59&gt;0,AA59,N59*calc!$J$6)</f>
        <v>0</v>
      </c>
      <c r="X59" s="18">
        <f>IF(K59&gt;0,AB59,O59*calc!$J$7)</f>
        <v>0</v>
      </c>
      <c r="Y59" s="151" t="str">
        <f>IF(H59&gt;0,IF(((L59/H59)*100)&lt;=70,0,L59*calc!$J$4),"N/A")</f>
        <v>N/A</v>
      </c>
      <c r="Z59" s="149" t="str">
        <f>IF(I59&gt;0,IF(((M59/I59)*100)&lt;=45,0,M59*calc!$J$5),"N/A")</f>
        <v>N/A</v>
      </c>
      <c r="AA59" s="149" t="str">
        <f>IF(J59&gt;0,IF(((N59/J59)*100)&lt;=45,0,N59*calc!$J$6),"N/A")</f>
        <v>N/A</v>
      </c>
      <c r="AB59" s="150" t="str">
        <f>IF(K59&gt;0,IF(((O59/K59)*100)&lt;=70,0,O59*calc!$J$7),"N/A")</f>
        <v>N/A</v>
      </c>
      <c r="AC59" s="113"/>
      <c r="AD59" s="190">
        <f>SUM(IF(O59=0,K59*calc!$J$4,0),IF(P59=0,L59*calc!$J$5,0),IF(Q59=0,M59*calc!$J$6,0),IF(R59=0,N59*calc!$J$7,0))</f>
        <v>0</v>
      </c>
      <c r="AE59" s="190">
        <f>SUM(IF(P59=0,L59*calc!$J$4,0),IF(Q59=0,M59*calc!$J$5,0),IF(R59=0,N59*calc!$J$6,0),IF(S59=0,O59*calc!$J$7,0))</f>
        <v>0</v>
      </c>
    </row>
    <row r="60" spans="1:31" s="1" customFormat="1" ht="30.75" hidden="1" customHeight="1" thickTop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198"/>
      <c r="E60" s="199"/>
      <c r="F60" s="64" t="str">
        <f>IF(E60="","",'Celkový poplatek'!$C$2)</f>
        <v/>
      </c>
      <c r="G60" s="11"/>
      <c r="H60" s="206"/>
      <c r="I60" s="207"/>
      <c r="J60" s="207"/>
      <c r="K60" s="208"/>
      <c r="L60" s="209"/>
      <c r="M60" s="207"/>
      <c r="N60" s="207"/>
      <c r="O60" s="210"/>
      <c r="P60" s="159" t="str">
        <f t="shared" si="6"/>
        <v>N/A</v>
      </c>
      <c r="Q60" s="30" t="str">
        <f t="shared" si="8"/>
        <v>N/A</v>
      </c>
      <c r="R60" s="30" t="str">
        <f t="shared" si="7"/>
        <v>N/A</v>
      </c>
      <c r="S60" s="31" t="str">
        <f t="shared" si="7"/>
        <v>N/A</v>
      </c>
      <c r="T60" s="22">
        <f t="shared" si="4"/>
        <v>0</v>
      </c>
      <c r="U60" s="17">
        <f>IF(H60&gt;0,Y60,L60*calc!$J$4)</f>
        <v>0</v>
      </c>
      <c r="V60" s="14">
        <f>IF(I60&gt;0,Z60,M60*calc!$J$5)</f>
        <v>0</v>
      </c>
      <c r="W60" s="14">
        <f>IF(J60&gt;0,AA60,N60*calc!$J$6)</f>
        <v>0</v>
      </c>
      <c r="X60" s="18">
        <f>IF(K60&gt;0,AB60,O60*calc!$J$7)</f>
        <v>0</v>
      </c>
      <c r="Y60" s="151" t="str">
        <f>IF(H60&gt;0,IF(((L60/H60)*100)&lt;=70,0,L60*calc!$J$4),"N/A")</f>
        <v>N/A</v>
      </c>
      <c r="Z60" s="149" t="str">
        <f>IF(I60&gt;0,IF(((M60/I60)*100)&lt;=45,0,M60*calc!$J$5),"N/A")</f>
        <v>N/A</v>
      </c>
      <c r="AA60" s="149" t="str">
        <f>IF(J60&gt;0,IF(((N60/J60)*100)&lt;=45,0,N60*calc!$J$6),"N/A")</f>
        <v>N/A</v>
      </c>
      <c r="AB60" s="150" t="str">
        <f>IF(K60&gt;0,IF(((O60/K60)*100)&lt;=70,0,O60*calc!$J$7),"N/A")</f>
        <v>N/A</v>
      </c>
      <c r="AC60" s="113"/>
      <c r="AD60" s="190">
        <f>SUM(IF(O60=0,K60*calc!$J$4,0),IF(P60=0,L60*calc!$J$5,0),IF(Q60=0,M60*calc!$J$6,0),IF(R60=0,N60*calc!$J$7,0))</f>
        <v>0</v>
      </c>
      <c r="AE60" s="190">
        <f>SUM(IF(P60=0,L60*calc!$J$4,0),IF(Q60=0,M60*calc!$J$5,0),IF(R60=0,N60*calc!$J$6,0),IF(S60=0,O60*calc!$J$7,0))</f>
        <v>0</v>
      </c>
    </row>
    <row r="61" spans="1:31" s="1" customFormat="1" ht="30.75" hidden="1" customHeight="1" thickTop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198"/>
      <c r="E61" s="199"/>
      <c r="F61" s="64" t="str">
        <f>IF(E61="","",'Celkový poplatek'!$C$2)</f>
        <v/>
      </c>
      <c r="G61" s="11"/>
      <c r="H61" s="206"/>
      <c r="I61" s="207"/>
      <c r="J61" s="207"/>
      <c r="K61" s="208"/>
      <c r="L61" s="209"/>
      <c r="M61" s="207"/>
      <c r="N61" s="207"/>
      <c r="O61" s="210"/>
      <c r="P61" s="159" t="str">
        <f t="shared" si="6"/>
        <v>N/A</v>
      </c>
      <c r="Q61" s="30" t="str">
        <f t="shared" si="8"/>
        <v>N/A</v>
      </c>
      <c r="R61" s="30" t="str">
        <f t="shared" si="7"/>
        <v>N/A</v>
      </c>
      <c r="S61" s="31" t="str">
        <f t="shared" si="7"/>
        <v>N/A</v>
      </c>
      <c r="T61" s="22">
        <f t="shared" si="4"/>
        <v>0</v>
      </c>
      <c r="U61" s="17">
        <f>IF(H61&gt;0,Y61,L61*calc!$J$4)</f>
        <v>0</v>
      </c>
      <c r="V61" s="14">
        <f>IF(I61&gt;0,Z61,M61*calc!$J$5)</f>
        <v>0</v>
      </c>
      <c r="W61" s="14">
        <f>IF(J61&gt;0,AA61,N61*calc!$J$6)</f>
        <v>0</v>
      </c>
      <c r="X61" s="18">
        <f>IF(K61&gt;0,AB61,O61*calc!$J$7)</f>
        <v>0</v>
      </c>
      <c r="Y61" s="151" t="str">
        <f>IF(H61&gt;0,IF(((L61/H61)*100)&lt;=70,0,L61*calc!$J$4),"N/A")</f>
        <v>N/A</v>
      </c>
      <c r="Z61" s="149" t="str">
        <f>IF(I61&gt;0,IF(((M61/I61)*100)&lt;=45,0,M61*calc!$J$5),"N/A")</f>
        <v>N/A</v>
      </c>
      <c r="AA61" s="149" t="str">
        <f>IF(J61&gt;0,IF(((N61/J61)*100)&lt;=45,0,N61*calc!$J$6),"N/A")</f>
        <v>N/A</v>
      </c>
      <c r="AB61" s="150" t="str">
        <f>IF(K61&gt;0,IF(((O61/K61)*100)&lt;=70,0,O61*calc!$J$7),"N/A")</f>
        <v>N/A</v>
      </c>
      <c r="AC61" s="113"/>
      <c r="AD61" s="190">
        <f>SUM(IF(O61=0,K61*calc!$J$4,0),IF(P61=0,L61*calc!$J$5,0),IF(Q61=0,M61*calc!$J$6,0),IF(R61=0,N61*calc!$J$7,0))</f>
        <v>0</v>
      </c>
      <c r="AE61" s="190">
        <f>SUM(IF(P61=0,L61*calc!$J$4,0),IF(Q61=0,M61*calc!$J$5,0),IF(R61=0,N61*calc!$J$6,0),IF(S61=0,O61*calc!$J$7,0))</f>
        <v>0</v>
      </c>
    </row>
    <row r="62" spans="1:31" s="1" customFormat="1" ht="30.75" hidden="1" customHeight="1" thickTop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198"/>
      <c r="E62" s="199"/>
      <c r="F62" s="64" t="str">
        <f>IF(E62="","",'Celkový poplatek'!$C$2)</f>
        <v/>
      </c>
      <c r="G62" s="11"/>
      <c r="H62" s="206"/>
      <c r="I62" s="207"/>
      <c r="J62" s="207"/>
      <c r="K62" s="208"/>
      <c r="L62" s="209"/>
      <c r="M62" s="207"/>
      <c r="N62" s="207"/>
      <c r="O62" s="210"/>
      <c r="P62" s="159" t="str">
        <f t="shared" si="6"/>
        <v>N/A</v>
      </c>
      <c r="Q62" s="30" t="str">
        <f t="shared" si="8"/>
        <v>N/A</v>
      </c>
      <c r="R62" s="30" t="str">
        <f t="shared" si="7"/>
        <v>N/A</v>
      </c>
      <c r="S62" s="31" t="str">
        <f t="shared" si="7"/>
        <v>N/A</v>
      </c>
      <c r="T62" s="22">
        <f t="shared" si="4"/>
        <v>0</v>
      </c>
      <c r="U62" s="17">
        <f>IF(H62&gt;0,Y62,L62*calc!$J$4)</f>
        <v>0</v>
      </c>
      <c r="V62" s="14">
        <f>IF(I62&gt;0,Z62,M62*calc!$J$5)</f>
        <v>0</v>
      </c>
      <c r="W62" s="14">
        <f>IF(J62&gt;0,AA62,N62*calc!$J$6)</f>
        <v>0</v>
      </c>
      <c r="X62" s="18">
        <f>IF(K62&gt;0,AB62,O62*calc!$J$7)</f>
        <v>0</v>
      </c>
      <c r="Y62" s="151" t="str">
        <f>IF(H62&gt;0,IF(((L62/H62)*100)&lt;=70,0,L62*calc!$J$4),"N/A")</f>
        <v>N/A</v>
      </c>
      <c r="Z62" s="149" t="str">
        <f>IF(I62&gt;0,IF(((M62/I62)*100)&lt;=45,0,M62*calc!$J$5),"N/A")</f>
        <v>N/A</v>
      </c>
      <c r="AA62" s="149" t="str">
        <f>IF(J62&gt;0,IF(((N62/J62)*100)&lt;=45,0,N62*calc!$J$6),"N/A")</f>
        <v>N/A</v>
      </c>
      <c r="AB62" s="150" t="str">
        <f>IF(K62&gt;0,IF(((O62/K62)*100)&lt;=70,0,O62*calc!$J$7),"N/A")</f>
        <v>N/A</v>
      </c>
      <c r="AC62" s="113"/>
      <c r="AD62" s="190">
        <f>SUM(IF(O62=0,K62*calc!$J$4,0),IF(P62=0,L62*calc!$J$5,0),IF(Q62=0,M62*calc!$J$6,0),IF(R62=0,N62*calc!$J$7,0))</f>
        <v>0</v>
      </c>
      <c r="AE62" s="190">
        <f>SUM(IF(P62=0,L62*calc!$J$4,0),IF(Q62=0,M62*calc!$J$5,0),IF(R62=0,N62*calc!$J$6,0),IF(S62=0,O62*calc!$J$7,0))</f>
        <v>0</v>
      </c>
    </row>
    <row r="63" spans="1:31" s="1" customFormat="1" ht="30.75" hidden="1" customHeight="1" thickTop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198"/>
      <c r="E63" s="199"/>
      <c r="F63" s="64" t="str">
        <f>IF(E63="","",'Celkový poplatek'!$C$2)</f>
        <v/>
      </c>
      <c r="G63" s="11"/>
      <c r="H63" s="206"/>
      <c r="I63" s="207"/>
      <c r="J63" s="207"/>
      <c r="K63" s="208"/>
      <c r="L63" s="209"/>
      <c r="M63" s="207"/>
      <c r="N63" s="207"/>
      <c r="O63" s="210"/>
      <c r="P63" s="159" t="str">
        <f t="shared" si="6"/>
        <v>N/A</v>
      </c>
      <c r="Q63" s="30" t="str">
        <f t="shared" si="8"/>
        <v>N/A</v>
      </c>
      <c r="R63" s="30" t="str">
        <f t="shared" si="7"/>
        <v>N/A</v>
      </c>
      <c r="S63" s="31" t="str">
        <f t="shared" si="7"/>
        <v>N/A</v>
      </c>
      <c r="T63" s="22">
        <f t="shared" si="4"/>
        <v>0</v>
      </c>
      <c r="U63" s="17">
        <f>IF(H63&gt;0,Y63,L63*calc!$J$4)</f>
        <v>0</v>
      </c>
      <c r="V63" s="14">
        <f>IF(I63&gt;0,Z63,M63*calc!$J$5)</f>
        <v>0</v>
      </c>
      <c r="W63" s="14">
        <f>IF(J63&gt;0,AA63,N63*calc!$J$6)</f>
        <v>0</v>
      </c>
      <c r="X63" s="18">
        <f>IF(K63&gt;0,AB63,O63*calc!$J$7)</f>
        <v>0</v>
      </c>
      <c r="Y63" s="151" t="str">
        <f>IF(H63&gt;0,IF(((L63/H63)*100)&lt;=70,0,L63*calc!$J$4),"N/A")</f>
        <v>N/A</v>
      </c>
      <c r="Z63" s="149" t="str">
        <f>IF(I63&gt;0,IF(((M63/I63)*100)&lt;=45,0,M63*calc!$J$5),"N/A")</f>
        <v>N/A</v>
      </c>
      <c r="AA63" s="149" t="str">
        <f>IF(J63&gt;0,IF(((N63/J63)*100)&lt;=45,0,N63*calc!$J$6),"N/A")</f>
        <v>N/A</v>
      </c>
      <c r="AB63" s="150" t="str">
        <f>IF(K63&gt;0,IF(((O63/K63)*100)&lt;=70,0,O63*calc!$J$7),"N/A")</f>
        <v>N/A</v>
      </c>
      <c r="AC63" s="113"/>
      <c r="AD63" s="190">
        <f>SUM(IF(O63=0,K63*calc!$J$4,0),IF(P63=0,L63*calc!$J$5,0),IF(Q63=0,M63*calc!$J$6,0),IF(R63=0,N63*calc!$J$7,0))</f>
        <v>0</v>
      </c>
      <c r="AE63" s="190">
        <f>SUM(IF(P63=0,L63*calc!$J$4,0),IF(Q63=0,M63*calc!$J$5,0),IF(R63=0,N63*calc!$J$6,0),IF(S63=0,O63*calc!$J$7,0))</f>
        <v>0</v>
      </c>
    </row>
    <row r="64" spans="1:31" s="1" customFormat="1" ht="30.75" hidden="1" customHeight="1" thickTop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198"/>
      <c r="E64" s="199"/>
      <c r="F64" s="64" t="str">
        <f>IF(E64="","",'Celkový poplatek'!$C$2)</f>
        <v/>
      </c>
      <c r="G64" s="11"/>
      <c r="H64" s="206"/>
      <c r="I64" s="207"/>
      <c r="J64" s="207"/>
      <c r="K64" s="208"/>
      <c r="L64" s="209"/>
      <c r="M64" s="207"/>
      <c r="N64" s="207"/>
      <c r="O64" s="210"/>
      <c r="P64" s="159" t="str">
        <f t="shared" si="6"/>
        <v>N/A</v>
      </c>
      <c r="Q64" s="30" t="str">
        <f t="shared" si="8"/>
        <v>N/A</v>
      </c>
      <c r="R64" s="30" t="str">
        <f t="shared" si="7"/>
        <v>N/A</v>
      </c>
      <c r="S64" s="31" t="str">
        <f t="shared" si="7"/>
        <v>N/A</v>
      </c>
      <c r="T64" s="22">
        <f t="shared" si="4"/>
        <v>0</v>
      </c>
      <c r="U64" s="17">
        <f>IF(H64&gt;0,Y64,L64*calc!$J$4)</f>
        <v>0</v>
      </c>
      <c r="V64" s="14">
        <f>IF(I64&gt;0,Z64,M64*calc!$J$5)</f>
        <v>0</v>
      </c>
      <c r="W64" s="14">
        <f>IF(J64&gt;0,AA64,N64*calc!$J$6)</f>
        <v>0</v>
      </c>
      <c r="X64" s="18">
        <f>IF(K64&gt;0,AB64,O64*calc!$J$7)</f>
        <v>0</v>
      </c>
      <c r="Y64" s="151" t="str">
        <f>IF(H64&gt;0,IF(((L64/H64)*100)&lt;=70,0,L64*calc!$J$4),"N/A")</f>
        <v>N/A</v>
      </c>
      <c r="Z64" s="149" t="str">
        <f>IF(I64&gt;0,IF(((M64/I64)*100)&lt;=45,0,M64*calc!$J$5),"N/A")</f>
        <v>N/A</v>
      </c>
      <c r="AA64" s="149" t="str">
        <f>IF(J64&gt;0,IF(((N64/J64)*100)&lt;=45,0,N64*calc!$J$6),"N/A")</f>
        <v>N/A</v>
      </c>
      <c r="AB64" s="150" t="str">
        <f>IF(K64&gt;0,IF(((O64/K64)*100)&lt;=70,0,O64*calc!$J$7),"N/A")</f>
        <v>N/A</v>
      </c>
      <c r="AC64" s="113"/>
      <c r="AD64" s="190">
        <f>SUM(IF(O64=0,K64*calc!$J$4,0),IF(P64=0,L64*calc!$J$5,0),IF(Q64=0,M64*calc!$J$6,0),IF(R64=0,N64*calc!$J$7,0))</f>
        <v>0</v>
      </c>
      <c r="AE64" s="190">
        <f>SUM(IF(P64=0,L64*calc!$J$4,0),IF(Q64=0,M64*calc!$J$5,0),IF(R64=0,N64*calc!$J$6,0),IF(S64=0,O64*calc!$J$7,0))</f>
        <v>0</v>
      </c>
    </row>
    <row r="65" spans="1:31" s="1" customFormat="1" ht="30.75" hidden="1" customHeight="1" thickTop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198"/>
      <c r="E65" s="199"/>
      <c r="F65" s="64" t="str">
        <f>IF(E65="","",'Celkový poplatek'!$C$2)</f>
        <v/>
      </c>
      <c r="G65" s="11"/>
      <c r="H65" s="206"/>
      <c r="I65" s="207"/>
      <c r="J65" s="207"/>
      <c r="K65" s="208"/>
      <c r="L65" s="209"/>
      <c r="M65" s="207"/>
      <c r="N65" s="207"/>
      <c r="O65" s="210"/>
      <c r="P65" s="159" t="str">
        <f t="shared" si="6"/>
        <v>N/A</v>
      </c>
      <c r="Q65" s="30" t="str">
        <f t="shared" si="8"/>
        <v>N/A</v>
      </c>
      <c r="R65" s="30" t="str">
        <f t="shared" si="7"/>
        <v>N/A</v>
      </c>
      <c r="S65" s="31" t="str">
        <f t="shared" si="7"/>
        <v>N/A</v>
      </c>
      <c r="T65" s="22">
        <f t="shared" si="4"/>
        <v>0</v>
      </c>
      <c r="U65" s="17">
        <f>IF(H65&gt;0,Y65,L65*calc!$J$4)</f>
        <v>0</v>
      </c>
      <c r="V65" s="14">
        <f>IF(I65&gt;0,Z65,M65*calc!$J$5)</f>
        <v>0</v>
      </c>
      <c r="W65" s="14">
        <f>IF(J65&gt;0,AA65,N65*calc!$J$6)</f>
        <v>0</v>
      </c>
      <c r="X65" s="18">
        <f>IF(K65&gt;0,AB65,O65*calc!$J$7)</f>
        <v>0</v>
      </c>
      <c r="Y65" s="151" t="str">
        <f>IF(H65&gt;0,IF(((L65/H65)*100)&lt;=70,0,L65*calc!$J$4),"N/A")</f>
        <v>N/A</v>
      </c>
      <c r="Z65" s="149" t="str">
        <f>IF(I65&gt;0,IF(((M65/I65)*100)&lt;=45,0,M65*calc!$J$5),"N/A")</f>
        <v>N/A</v>
      </c>
      <c r="AA65" s="149" t="str">
        <f>IF(J65&gt;0,IF(((N65/J65)*100)&lt;=45,0,N65*calc!$J$6),"N/A")</f>
        <v>N/A</v>
      </c>
      <c r="AB65" s="150" t="str">
        <f>IF(K65&gt;0,IF(((O65/K65)*100)&lt;=70,0,O65*calc!$J$7),"N/A")</f>
        <v>N/A</v>
      </c>
      <c r="AC65" s="113"/>
      <c r="AD65" s="190">
        <f>SUM(IF(O65=0,K65*calc!$J$4,0),IF(P65=0,L65*calc!$J$5,0),IF(Q65=0,M65*calc!$J$6,0),IF(R65=0,N65*calc!$J$7,0))</f>
        <v>0</v>
      </c>
      <c r="AE65" s="190">
        <f>SUM(IF(P65=0,L65*calc!$J$4,0),IF(Q65=0,M65*calc!$J$5,0),IF(R65=0,N65*calc!$J$6,0),IF(S65=0,O65*calc!$J$7,0))</f>
        <v>0</v>
      </c>
    </row>
    <row r="66" spans="1:31" s="1" customFormat="1" ht="30.75" hidden="1" customHeight="1" thickTop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198"/>
      <c r="E66" s="199"/>
      <c r="F66" s="64" t="str">
        <f>IF(E66="","",'Celkový poplatek'!$C$2)</f>
        <v/>
      </c>
      <c r="G66" s="11"/>
      <c r="H66" s="206"/>
      <c r="I66" s="207"/>
      <c r="J66" s="207"/>
      <c r="K66" s="208"/>
      <c r="L66" s="209"/>
      <c r="M66" s="207"/>
      <c r="N66" s="207"/>
      <c r="O66" s="210"/>
      <c r="P66" s="159" t="str">
        <f t="shared" si="6"/>
        <v>N/A</v>
      </c>
      <c r="Q66" s="30" t="str">
        <f t="shared" si="8"/>
        <v>N/A</v>
      </c>
      <c r="R66" s="30" t="str">
        <f t="shared" si="7"/>
        <v>N/A</v>
      </c>
      <c r="S66" s="31" t="str">
        <f t="shared" si="7"/>
        <v>N/A</v>
      </c>
      <c r="T66" s="22">
        <f t="shared" si="4"/>
        <v>0</v>
      </c>
      <c r="U66" s="17">
        <f>IF(H66&gt;0,Y66,L66*calc!$J$4)</f>
        <v>0</v>
      </c>
      <c r="V66" s="14">
        <f>IF(I66&gt;0,Z66,M66*calc!$J$5)</f>
        <v>0</v>
      </c>
      <c r="W66" s="14">
        <f>IF(J66&gt;0,AA66,N66*calc!$J$6)</f>
        <v>0</v>
      </c>
      <c r="X66" s="18">
        <f>IF(K66&gt;0,AB66,O66*calc!$J$7)</f>
        <v>0</v>
      </c>
      <c r="Y66" s="151" t="str">
        <f>IF(H66&gt;0,IF(((L66/H66)*100)&lt;=70,0,L66*calc!$J$4),"N/A")</f>
        <v>N/A</v>
      </c>
      <c r="Z66" s="149" t="str">
        <f>IF(I66&gt;0,IF(((M66/I66)*100)&lt;=45,0,M66*calc!$J$5),"N/A")</f>
        <v>N/A</v>
      </c>
      <c r="AA66" s="149" t="str">
        <f>IF(J66&gt;0,IF(((N66/J66)*100)&lt;=45,0,N66*calc!$J$6),"N/A")</f>
        <v>N/A</v>
      </c>
      <c r="AB66" s="150" t="str">
        <f>IF(K66&gt;0,IF(((O66/K66)*100)&lt;=70,0,O66*calc!$J$7),"N/A")</f>
        <v>N/A</v>
      </c>
      <c r="AC66" s="113"/>
      <c r="AD66" s="190">
        <f>SUM(IF(O66=0,K66*calc!$J$4,0),IF(P66=0,L66*calc!$J$5,0),IF(Q66=0,M66*calc!$J$6,0),IF(R66=0,N66*calc!$J$7,0))</f>
        <v>0</v>
      </c>
      <c r="AE66" s="190">
        <f>SUM(IF(P66=0,L66*calc!$J$4,0),IF(Q66=0,M66*calc!$J$5,0),IF(R66=0,N66*calc!$J$6,0),IF(S66=0,O66*calc!$J$7,0))</f>
        <v>0</v>
      </c>
    </row>
    <row r="67" spans="1:31" s="1" customFormat="1" ht="30.75" hidden="1" customHeight="1" thickTop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198"/>
      <c r="E67" s="199"/>
      <c r="F67" s="64" t="str">
        <f>IF(E67="","",'Celkový poplatek'!$C$2)</f>
        <v/>
      </c>
      <c r="G67" s="11"/>
      <c r="H67" s="206"/>
      <c r="I67" s="207"/>
      <c r="J67" s="207"/>
      <c r="K67" s="208"/>
      <c r="L67" s="209"/>
      <c r="M67" s="207"/>
      <c r="N67" s="207"/>
      <c r="O67" s="210"/>
      <c r="P67" s="159" t="str">
        <f t="shared" si="6"/>
        <v>N/A</v>
      </c>
      <c r="Q67" s="30" t="str">
        <f t="shared" si="8"/>
        <v>N/A</v>
      </c>
      <c r="R67" s="30" t="str">
        <f t="shared" si="7"/>
        <v>N/A</v>
      </c>
      <c r="S67" s="31" t="str">
        <f t="shared" si="7"/>
        <v>N/A</v>
      </c>
      <c r="T67" s="22">
        <f t="shared" si="4"/>
        <v>0</v>
      </c>
      <c r="U67" s="17">
        <f>IF(H67&gt;0,Y67,L67*calc!$J$4)</f>
        <v>0</v>
      </c>
      <c r="V67" s="14">
        <f>IF(I67&gt;0,Z67,M67*calc!$J$5)</f>
        <v>0</v>
      </c>
      <c r="W67" s="14">
        <f>IF(J67&gt;0,AA67,N67*calc!$J$6)</f>
        <v>0</v>
      </c>
      <c r="X67" s="18">
        <f>IF(K67&gt;0,AB67,O67*calc!$J$7)</f>
        <v>0</v>
      </c>
      <c r="Y67" s="151" t="str">
        <f>IF(H67&gt;0,IF(((L67/H67)*100)&lt;=70,0,L67*calc!$J$4),"N/A")</f>
        <v>N/A</v>
      </c>
      <c r="Z67" s="149" t="str">
        <f>IF(I67&gt;0,IF(((M67/I67)*100)&lt;=45,0,M67*calc!$J$5),"N/A")</f>
        <v>N/A</v>
      </c>
      <c r="AA67" s="149" t="str">
        <f>IF(J67&gt;0,IF(((N67/J67)*100)&lt;=45,0,N67*calc!$J$6),"N/A")</f>
        <v>N/A</v>
      </c>
      <c r="AB67" s="150" t="str">
        <f>IF(K67&gt;0,IF(((O67/K67)*100)&lt;=70,0,O67*calc!$J$7),"N/A")</f>
        <v>N/A</v>
      </c>
      <c r="AC67" s="113"/>
      <c r="AD67" s="190">
        <f>SUM(IF(O67=0,K67*calc!$J$4,0),IF(P67=0,L67*calc!$J$5,0),IF(Q67=0,M67*calc!$J$6,0),IF(R67=0,N67*calc!$J$7,0))</f>
        <v>0</v>
      </c>
      <c r="AE67" s="190">
        <f>SUM(IF(P67=0,L67*calc!$J$4,0),IF(Q67=0,M67*calc!$J$5,0),IF(R67=0,N67*calc!$J$6,0),IF(S67=0,O67*calc!$J$7,0))</f>
        <v>0</v>
      </c>
    </row>
    <row r="68" spans="1:31" s="1" customFormat="1" ht="30.75" hidden="1" customHeight="1" thickTop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198"/>
      <c r="E68" s="199"/>
      <c r="F68" s="64" t="str">
        <f>IF(E68="","",'Celkový poplatek'!$C$2)</f>
        <v/>
      </c>
      <c r="G68" s="11"/>
      <c r="H68" s="206"/>
      <c r="I68" s="207"/>
      <c r="J68" s="207"/>
      <c r="K68" s="208"/>
      <c r="L68" s="209"/>
      <c r="M68" s="207"/>
      <c r="N68" s="207"/>
      <c r="O68" s="210"/>
      <c r="P68" s="159" t="str">
        <f t="shared" si="6"/>
        <v>N/A</v>
      </c>
      <c r="Q68" s="30" t="str">
        <f t="shared" si="8"/>
        <v>N/A</v>
      </c>
      <c r="R68" s="30" t="str">
        <f t="shared" si="7"/>
        <v>N/A</v>
      </c>
      <c r="S68" s="31" t="str">
        <f t="shared" si="7"/>
        <v>N/A</v>
      </c>
      <c r="T68" s="22">
        <f t="shared" si="4"/>
        <v>0</v>
      </c>
      <c r="U68" s="17">
        <f>IF(H68&gt;0,Y68,L68*calc!$J$4)</f>
        <v>0</v>
      </c>
      <c r="V68" s="14">
        <f>IF(I68&gt;0,Z68,M68*calc!$J$5)</f>
        <v>0</v>
      </c>
      <c r="W68" s="14">
        <f>IF(J68&gt;0,AA68,N68*calc!$J$6)</f>
        <v>0</v>
      </c>
      <c r="X68" s="18">
        <f>IF(K68&gt;0,AB68,O68*calc!$J$7)</f>
        <v>0</v>
      </c>
      <c r="Y68" s="151" t="str">
        <f>IF(H68&gt;0,IF(((L68/H68)*100)&lt;=70,0,L68*calc!$J$4),"N/A")</f>
        <v>N/A</v>
      </c>
      <c r="Z68" s="149" t="str">
        <f>IF(I68&gt;0,IF(((M68/I68)*100)&lt;=45,0,M68*calc!$J$5),"N/A")</f>
        <v>N/A</v>
      </c>
      <c r="AA68" s="149" t="str">
        <f>IF(J68&gt;0,IF(((N68/J68)*100)&lt;=45,0,N68*calc!$J$6),"N/A")</f>
        <v>N/A</v>
      </c>
      <c r="AB68" s="150" t="str">
        <f>IF(K68&gt;0,IF(((O68/K68)*100)&lt;=70,0,O68*calc!$J$7),"N/A")</f>
        <v>N/A</v>
      </c>
      <c r="AC68" s="113"/>
      <c r="AD68" s="190">
        <f>SUM(IF(O68=0,K68*calc!$J$4,0),IF(P68=0,L68*calc!$J$5,0),IF(Q68=0,M68*calc!$J$6,0),IF(R68=0,N68*calc!$J$7,0))</f>
        <v>0</v>
      </c>
      <c r="AE68" s="190">
        <f>SUM(IF(P68=0,L68*calc!$J$4,0),IF(Q68=0,M68*calc!$J$5,0),IF(R68=0,N68*calc!$J$6,0),IF(S68=0,O68*calc!$J$7,0))</f>
        <v>0</v>
      </c>
    </row>
    <row r="69" spans="1:31" s="1" customFormat="1" ht="30.75" hidden="1" customHeight="1" thickTop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198"/>
      <c r="E69" s="199"/>
      <c r="F69" s="64" t="str">
        <f>IF(E69="","",'Celkový poplatek'!$C$2)</f>
        <v/>
      </c>
      <c r="G69" s="11"/>
      <c r="H69" s="206"/>
      <c r="I69" s="207"/>
      <c r="J69" s="207"/>
      <c r="K69" s="208"/>
      <c r="L69" s="209"/>
      <c r="M69" s="207"/>
      <c r="N69" s="207"/>
      <c r="O69" s="210"/>
      <c r="P69" s="159" t="str">
        <f t="shared" si="6"/>
        <v>N/A</v>
      </c>
      <c r="Q69" s="30" t="str">
        <f t="shared" si="8"/>
        <v>N/A</v>
      </c>
      <c r="R69" s="30" t="str">
        <f t="shared" si="7"/>
        <v>N/A</v>
      </c>
      <c r="S69" s="31" t="str">
        <f t="shared" si="7"/>
        <v>N/A</v>
      </c>
      <c r="T69" s="22">
        <f t="shared" ref="T69:T101" si="9">+U69+V69+W69+X69</f>
        <v>0</v>
      </c>
      <c r="U69" s="17">
        <f>IF(H69&gt;0,Y69,L69*calc!$J$4)</f>
        <v>0</v>
      </c>
      <c r="V69" s="14">
        <f>IF(I69&gt;0,Z69,M69*calc!$J$5)</f>
        <v>0</v>
      </c>
      <c r="W69" s="14">
        <f>IF(J69&gt;0,AA69,N69*calc!$J$6)</f>
        <v>0</v>
      </c>
      <c r="X69" s="18">
        <f>IF(K69&gt;0,AB69,O69*calc!$J$7)</f>
        <v>0</v>
      </c>
      <c r="Y69" s="151" t="str">
        <f>IF(H69&gt;0,IF(((L69/H69)*100)&lt;=70,0,L69*calc!$J$4),"N/A")</f>
        <v>N/A</v>
      </c>
      <c r="Z69" s="149" t="str">
        <f>IF(I69&gt;0,IF(((M69/I69)*100)&lt;=45,0,M69*calc!$J$5),"N/A")</f>
        <v>N/A</v>
      </c>
      <c r="AA69" s="149" t="str">
        <f>IF(J69&gt;0,IF(((N69/J69)*100)&lt;=45,0,N69*calc!$J$6),"N/A")</f>
        <v>N/A</v>
      </c>
      <c r="AB69" s="150" t="str">
        <f>IF(K69&gt;0,IF(((O69/K69)*100)&lt;=70,0,O69*calc!$J$7),"N/A")</f>
        <v>N/A</v>
      </c>
      <c r="AC69" s="113"/>
      <c r="AD69" s="190">
        <f>SUM(IF(O69=0,K69*calc!$J$4,0),IF(P69=0,L69*calc!$J$5,0),IF(Q69=0,M69*calc!$J$6,0),IF(R69=0,N69*calc!$J$7,0))</f>
        <v>0</v>
      </c>
      <c r="AE69" s="190">
        <f>SUM(IF(P69=0,L69*calc!$J$4,0),IF(Q69=0,M69*calc!$J$5,0),IF(R69=0,N69*calc!$J$6,0),IF(S69=0,O69*calc!$J$7,0))</f>
        <v>0</v>
      </c>
    </row>
    <row r="70" spans="1:31" s="1" customFormat="1" ht="30.75" hidden="1" customHeight="1" thickTop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198"/>
      <c r="E70" s="199"/>
      <c r="F70" s="64" t="str">
        <f>IF(E70="","",'Celkový poplatek'!$C$2)</f>
        <v/>
      </c>
      <c r="G70" s="11"/>
      <c r="H70" s="206"/>
      <c r="I70" s="207"/>
      <c r="J70" s="207"/>
      <c r="K70" s="208"/>
      <c r="L70" s="209"/>
      <c r="M70" s="207"/>
      <c r="N70" s="207"/>
      <c r="O70" s="210"/>
      <c r="P70" s="159" t="str">
        <f t="shared" si="6"/>
        <v>N/A</v>
      </c>
      <c r="Q70" s="30" t="str">
        <f t="shared" si="8"/>
        <v>N/A</v>
      </c>
      <c r="R70" s="30" t="str">
        <f t="shared" si="7"/>
        <v>N/A</v>
      </c>
      <c r="S70" s="31" t="str">
        <f t="shared" si="7"/>
        <v>N/A</v>
      </c>
      <c r="T70" s="22">
        <f t="shared" si="9"/>
        <v>0</v>
      </c>
      <c r="U70" s="17">
        <f>IF(H70&gt;0,Y70,L70*calc!$J$4)</f>
        <v>0</v>
      </c>
      <c r="V70" s="14">
        <f>IF(I70&gt;0,Z70,M70*calc!$J$5)</f>
        <v>0</v>
      </c>
      <c r="W70" s="14">
        <f>IF(J70&gt;0,AA70,N70*calc!$J$6)</f>
        <v>0</v>
      </c>
      <c r="X70" s="18">
        <f>IF(K70&gt;0,AB70,O70*calc!$J$7)</f>
        <v>0</v>
      </c>
      <c r="Y70" s="151" t="str">
        <f>IF(H70&gt;0,IF(((L70/H70)*100)&lt;=70,0,L70*calc!$J$4),"N/A")</f>
        <v>N/A</v>
      </c>
      <c r="Z70" s="149" t="str">
        <f>IF(I70&gt;0,IF(((M70/I70)*100)&lt;=45,0,M70*calc!$J$5),"N/A")</f>
        <v>N/A</v>
      </c>
      <c r="AA70" s="149" t="str">
        <f>IF(J70&gt;0,IF(((N70/J70)*100)&lt;=45,0,N70*calc!$J$6),"N/A")</f>
        <v>N/A</v>
      </c>
      <c r="AB70" s="150" t="str">
        <f>IF(K70&gt;0,IF(((O70/K70)*100)&lt;=70,0,O70*calc!$J$7),"N/A")</f>
        <v>N/A</v>
      </c>
      <c r="AC70" s="113"/>
      <c r="AD70" s="190">
        <f>SUM(IF(O70=0,K70*calc!$J$4,0),IF(P70=0,L70*calc!$J$5,0),IF(Q70=0,M70*calc!$J$6,0),IF(R70=0,N70*calc!$J$7,0))</f>
        <v>0</v>
      </c>
      <c r="AE70" s="190">
        <f>SUM(IF(P70=0,L70*calc!$J$4,0),IF(Q70=0,M70*calc!$J$5,0),IF(R70=0,N70*calc!$J$6,0),IF(S70=0,O70*calc!$J$7,0))</f>
        <v>0</v>
      </c>
    </row>
    <row r="71" spans="1:31" s="1" customFormat="1" ht="30.75" hidden="1" customHeight="1" thickTop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198"/>
      <c r="E71" s="199"/>
      <c r="F71" s="64" t="str">
        <f>IF(E71="","",'Celkový poplatek'!$C$2)</f>
        <v/>
      </c>
      <c r="G71" s="11"/>
      <c r="H71" s="206"/>
      <c r="I71" s="207"/>
      <c r="J71" s="207"/>
      <c r="K71" s="208"/>
      <c r="L71" s="209"/>
      <c r="M71" s="207"/>
      <c r="N71" s="207"/>
      <c r="O71" s="210"/>
      <c r="P71" s="159" t="str">
        <f t="shared" si="6"/>
        <v>N/A</v>
      </c>
      <c r="Q71" s="30" t="str">
        <f t="shared" si="8"/>
        <v>N/A</v>
      </c>
      <c r="R71" s="30" t="str">
        <f t="shared" si="7"/>
        <v>N/A</v>
      </c>
      <c r="S71" s="31" t="str">
        <f t="shared" si="7"/>
        <v>N/A</v>
      </c>
      <c r="T71" s="22">
        <f t="shared" si="9"/>
        <v>0</v>
      </c>
      <c r="U71" s="17">
        <f>IF(H71&gt;0,Y71,L71*calc!$J$4)</f>
        <v>0</v>
      </c>
      <c r="V71" s="14">
        <f>IF(I71&gt;0,Z71,M71*calc!$J$5)</f>
        <v>0</v>
      </c>
      <c r="W71" s="14">
        <f>IF(J71&gt;0,AA71,N71*calc!$J$6)</f>
        <v>0</v>
      </c>
      <c r="X71" s="18">
        <f>IF(K71&gt;0,AB71,O71*calc!$J$7)</f>
        <v>0</v>
      </c>
      <c r="Y71" s="151" t="str">
        <f>IF(H71&gt;0,IF(((L71/H71)*100)&lt;=70,0,L71*calc!$J$4),"N/A")</f>
        <v>N/A</v>
      </c>
      <c r="Z71" s="149" t="str">
        <f>IF(I71&gt;0,IF(((M71/I71)*100)&lt;=45,0,M71*calc!$J$5),"N/A")</f>
        <v>N/A</v>
      </c>
      <c r="AA71" s="149" t="str">
        <f>IF(J71&gt;0,IF(((N71/J71)*100)&lt;=45,0,N71*calc!$J$6),"N/A")</f>
        <v>N/A</v>
      </c>
      <c r="AB71" s="150" t="str">
        <f>IF(K71&gt;0,IF(((O71/K71)*100)&lt;=70,0,O71*calc!$J$7),"N/A")</f>
        <v>N/A</v>
      </c>
      <c r="AC71" s="113"/>
      <c r="AD71" s="190">
        <f>SUM(IF(O71=0,K71*calc!$J$4,0),IF(P71=0,L71*calc!$J$5,0),IF(Q71=0,M71*calc!$J$6,0),IF(R71=0,N71*calc!$J$7,0))</f>
        <v>0</v>
      </c>
      <c r="AE71" s="190">
        <f>SUM(IF(P71=0,L71*calc!$J$4,0),IF(Q71=0,M71*calc!$J$5,0),IF(R71=0,N71*calc!$J$6,0),IF(S71=0,O71*calc!$J$7,0))</f>
        <v>0</v>
      </c>
    </row>
    <row r="72" spans="1:31" s="1" customFormat="1" ht="30.75" hidden="1" customHeight="1" thickTop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198"/>
      <c r="E72" s="199"/>
      <c r="F72" s="64" t="str">
        <f>IF(E72="","",'Celkový poplatek'!$C$2)</f>
        <v/>
      </c>
      <c r="G72" s="11"/>
      <c r="H72" s="206"/>
      <c r="I72" s="207"/>
      <c r="J72" s="207"/>
      <c r="K72" s="208"/>
      <c r="L72" s="209"/>
      <c r="M72" s="207"/>
      <c r="N72" s="207"/>
      <c r="O72" s="210"/>
      <c r="P72" s="159" t="str">
        <f t="shared" si="6"/>
        <v>N/A</v>
      </c>
      <c r="Q72" s="30" t="str">
        <f t="shared" si="8"/>
        <v>N/A</v>
      </c>
      <c r="R72" s="30" t="str">
        <f t="shared" si="7"/>
        <v>N/A</v>
      </c>
      <c r="S72" s="31" t="str">
        <f t="shared" si="7"/>
        <v>N/A</v>
      </c>
      <c r="T72" s="22">
        <f t="shared" si="9"/>
        <v>0</v>
      </c>
      <c r="U72" s="17">
        <f>IF(H72&gt;0,Y72,L72*calc!$J$4)</f>
        <v>0</v>
      </c>
      <c r="V72" s="14">
        <f>IF(I72&gt;0,Z72,M72*calc!$J$5)</f>
        <v>0</v>
      </c>
      <c r="W72" s="14">
        <f>IF(J72&gt;0,AA72,N72*calc!$J$6)</f>
        <v>0</v>
      </c>
      <c r="X72" s="18">
        <f>IF(K72&gt;0,AB72,O72*calc!$J$7)</f>
        <v>0</v>
      </c>
      <c r="Y72" s="151" t="str">
        <f>IF(H72&gt;0,IF(((L72/H72)*100)&lt;=70,0,L72*calc!$J$4),"N/A")</f>
        <v>N/A</v>
      </c>
      <c r="Z72" s="149" t="str">
        <f>IF(I72&gt;0,IF(((M72/I72)*100)&lt;=45,0,M72*calc!$J$5),"N/A")</f>
        <v>N/A</v>
      </c>
      <c r="AA72" s="149" t="str">
        <f>IF(J72&gt;0,IF(((N72/J72)*100)&lt;=45,0,N72*calc!$J$6),"N/A")</f>
        <v>N/A</v>
      </c>
      <c r="AB72" s="150" t="str">
        <f>IF(K72&gt;0,IF(((O72/K72)*100)&lt;=70,0,O72*calc!$J$7),"N/A")</f>
        <v>N/A</v>
      </c>
      <c r="AC72" s="113"/>
      <c r="AD72" s="190">
        <f>SUM(IF(O72=0,K72*calc!$J$4,0),IF(P72=0,L72*calc!$J$5,0),IF(Q72=0,M72*calc!$J$6,0),IF(R72=0,N72*calc!$J$7,0))</f>
        <v>0</v>
      </c>
      <c r="AE72" s="190">
        <f>SUM(IF(P72=0,L72*calc!$J$4,0),IF(Q72=0,M72*calc!$J$5,0),IF(R72=0,N72*calc!$J$6,0),IF(S72=0,O72*calc!$J$7,0))</f>
        <v>0</v>
      </c>
    </row>
    <row r="73" spans="1:31" s="1" customFormat="1" ht="30.75" hidden="1" customHeight="1" thickTop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198"/>
      <c r="E73" s="199"/>
      <c r="F73" s="64" t="str">
        <f>IF(E73="","",'Celkový poplatek'!$C$2)</f>
        <v/>
      </c>
      <c r="G73" s="11"/>
      <c r="H73" s="206"/>
      <c r="I73" s="207"/>
      <c r="J73" s="207"/>
      <c r="K73" s="208"/>
      <c r="L73" s="209"/>
      <c r="M73" s="207"/>
      <c r="N73" s="207"/>
      <c r="O73" s="210"/>
      <c r="P73" s="159" t="str">
        <f t="shared" si="6"/>
        <v>N/A</v>
      </c>
      <c r="Q73" s="30" t="str">
        <f t="shared" si="8"/>
        <v>N/A</v>
      </c>
      <c r="R73" s="30" t="str">
        <f t="shared" si="7"/>
        <v>N/A</v>
      </c>
      <c r="S73" s="31" t="str">
        <f t="shared" si="7"/>
        <v>N/A</v>
      </c>
      <c r="T73" s="22">
        <f t="shared" si="9"/>
        <v>0</v>
      </c>
      <c r="U73" s="17">
        <f>IF(H73&gt;0,Y73,L73*calc!$J$4)</f>
        <v>0</v>
      </c>
      <c r="V73" s="14">
        <f>IF(I73&gt;0,Z73,M73*calc!$J$5)</f>
        <v>0</v>
      </c>
      <c r="W73" s="14">
        <f>IF(J73&gt;0,AA73,N73*calc!$J$6)</f>
        <v>0</v>
      </c>
      <c r="X73" s="18">
        <f>IF(K73&gt;0,AB73,O73*calc!$J$7)</f>
        <v>0</v>
      </c>
      <c r="Y73" s="151" t="str">
        <f>IF(H73&gt;0,IF(((L73/H73)*100)&lt;=70,0,L73*calc!$J$4),"N/A")</f>
        <v>N/A</v>
      </c>
      <c r="Z73" s="149" t="str">
        <f>IF(I73&gt;0,IF(((M73/I73)*100)&lt;=45,0,M73*calc!$J$5),"N/A")</f>
        <v>N/A</v>
      </c>
      <c r="AA73" s="149" t="str">
        <f>IF(J73&gt;0,IF(((N73/J73)*100)&lt;=45,0,N73*calc!$J$6),"N/A")</f>
        <v>N/A</v>
      </c>
      <c r="AB73" s="150" t="str">
        <f>IF(K73&gt;0,IF(((O73/K73)*100)&lt;=70,0,O73*calc!$J$7),"N/A")</f>
        <v>N/A</v>
      </c>
      <c r="AC73" s="113"/>
      <c r="AD73" s="190">
        <f>SUM(IF(O73=0,K73*calc!$J$4,0),IF(P73=0,L73*calc!$J$5,0),IF(Q73=0,M73*calc!$J$6,0),IF(R73=0,N73*calc!$J$7,0))</f>
        <v>0</v>
      </c>
      <c r="AE73" s="190">
        <f>SUM(IF(P73=0,L73*calc!$J$4,0),IF(Q73=0,M73*calc!$J$5,0),IF(R73=0,N73*calc!$J$6,0),IF(S73=0,O73*calc!$J$7,0))</f>
        <v>0</v>
      </c>
    </row>
    <row r="74" spans="1:31" s="1" customFormat="1" ht="30.75" hidden="1" customHeight="1" thickTop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198"/>
      <c r="E74" s="199"/>
      <c r="F74" s="64" t="str">
        <f>IF(E74="","",'Celkový poplatek'!$C$2)</f>
        <v/>
      </c>
      <c r="G74" s="11"/>
      <c r="H74" s="206"/>
      <c r="I74" s="207"/>
      <c r="J74" s="207"/>
      <c r="K74" s="208"/>
      <c r="L74" s="209"/>
      <c r="M74" s="207"/>
      <c r="N74" s="207"/>
      <c r="O74" s="210"/>
      <c r="P74" s="159" t="str">
        <f t="shared" si="6"/>
        <v>N/A</v>
      </c>
      <c r="Q74" s="30" t="str">
        <f t="shared" si="8"/>
        <v>N/A</v>
      </c>
      <c r="R74" s="30" t="str">
        <f t="shared" si="7"/>
        <v>N/A</v>
      </c>
      <c r="S74" s="31" t="str">
        <f t="shared" si="7"/>
        <v>N/A</v>
      </c>
      <c r="T74" s="22">
        <f t="shared" si="9"/>
        <v>0</v>
      </c>
      <c r="U74" s="17">
        <f>IF(H74&gt;0,Y74,L74*calc!$J$4)</f>
        <v>0</v>
      </c>
      <c r="V74" s="14">
        <f>IF(I74&gt;0,Z74,M74*calc!$J$5)</f>
        <v>0</v>
      </c>
      <c r="W74" s="14">
        <f>IF(J74&gt;0,AA74,N74*calc!$J$6)</f>
        <v>0</v>
      </c>
      <c r="X74" s="18">
        <f>IF(K74&gt;0,AB74,O74*calc!$J$7)</f>
        <v>0</v>
      </c>
      <c r="Y74" s="151" t="str">
        <f>IF(H74&gt;0,IF(((L74/H74)*100)&lt;=70,0,L74*calc!$J$4),"N/A")</f>
        <v>N/A</v>
      </c>
      <c r="Z74" s="149" t="str">
        <f>IF(I74&gt;0,IF(((M74/I74)*100)&lt;=45,0,M74*calc!$J$5),"N/A")</f>
        <v>N/A</v>
      </c>
      <c r="AA74" s="149" t="str">
        <f>IF(J74&gt;0,IF(((N74/J74)*100)&lt;=45,0,N74*calc!$J$6),"N/A")</f>
        <v>N/A</v>
      </c>
      <c r="AB74" s="150" t="str">
        <f>IF(K74&gt;0,IF(((O74/K74)*100)&lt;=70,0,O74*calc!$J$7),"N/A")</f>
        <v>N/A</v>
      </c>
      <c r="AC74" s="113"/>
      <c r="AD74" s="190">
        <f>SUM(IF(O74=0,K74*calc!$J$4,0),IF(P74=0,L74*calc!$J$5,0),IF(Q74=0,M74*calc!$J$6,0),IF(R74=0,N74*calc!$J$7,0))</f>
        <v>0</v>
      </c>
      <c r="AE74" s="190">
        <f>SUM(IF(P74=0,L74*calc!$J$4,0),IF(Q74=0,M74*calc!$J$5,0),IF(R74=0,N74*calc!$J$6,0),IF(S74=0,O74*calc!$J$7,0))</f>
        <v>0</v>
      </c>
    </row>
    <row r="75" spans="1:31" s="1" customFormat="1" ht="30.75" hidden="1" customHeight="1" thickTop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198"/>
      <c r="E75" s="199"/>
      <c r="F75" s="64" t="str">
        <f>IF(E75="","",'Celkový poplatek'!$C$2)</f>
        <v/>
      </c>
      <c r="G75" s="11"/>
      <c r="H75" s="206"/>
      <c r="I75" s="207"/>
      <c r="J75" s="207"/>
      <c r="K75" s="208"/>
      <c r="L75" s="209"/>
      <c r="M75" s="207"/>
      <c r="N75" s="207"/>
      <c r="O75" s="210"/>
      <c r="P75" s="159" t="str">
        <f t="shared" ref="P75:P101" si="10">IF((H75+L75)&gt;0,U75,Y75)</f>
        <v>N/A</v>
      </c>
      <c r="Q75" s="30" t="str">
        <f t="shared" si="8"/>
        <v>N/A</v>
      </c>
      <c r="R75" s="30" t="str">
        <f t="shared" si="7"/>
        <v>N/A</v>
      </c>
      <c r="S75" s="31" t="str">
        <f t="shared" si="7"/>
        <v>N/A</v>
      </c>
      <c r="T75" s="22">
        <f t="shared" si="9"/>
        <v>0</v>
      </c>
      <c r="U75" s="17">
        <f>IF(H75&gt;0,Y75,L75*calc!$J$4)</f>
        <v>0</v>
      </c>
      <c r="V75" s="14">
        <f>IF(I75&gt;0,Z75,M75*calc!$J$5)</f>
        <v>0</v>
      </c>
      <c r="W75" s="14">
        <f>IF(J75&gt;0,AA75,N75*calc!$J$6)</f>
        <v>0</v>
      </c>
      <c r="X75" s="18">
        <f>IF(K75&gt;0,AB75,O75*calc!$J$7)</f>
        <v>0</v>
      </c>
      <c r="Y75" s="151" t="str">
        <f>IF(H75&gt;0,IF(((L75/H75)*100)&lt;=70,0,L75*calc!$J$4),"N/A")</f>
        <v>N/A</v>
      </c>
      <c r="Z75" s="149" t="str">
        <f>IF(I75&gt;0,IF(((M75/I75)*100)&lt;=45,0,M75*calc!$J$5),"N/A")</f>
        <v>N/A</v>
      </c>
      <c r="AA75" s="149" t="str">
        <f>IF(J75&gt;0,IF(((N75/J75)*100)&lt;=45,0,N75*calc!$J$6),"N/A")</f>
        <v>N/A</v>
      </c>
      <c r="AB75" s="150" t="str">
        <f>IF(K75&gt;0,IF(((O75/K75)*100)&lt;=70,0,O75*calc!$J$7),"N/A")</f>
        <v>N/A</v>
      </c>
      <c r="AC75" s="113"/>
      <c r="AD75" s="190">
        <f>SUM(IF(O75=0,K75*calc!$J$4,0),IF(P75=0,L75*calc!$J$5,0),IF(Q75=0,M75*calc!$J$6,0),IF(R75=0,N75*calc!$J$7,0))</f>
        <v>0</v>
      </c>
      <c r="AE75" s="190">
        <f>SUM(IF(P75=0,L75*calc!$J$4,0),IF(Q75=0,M75*calc!$J$5,0),IF(R75=0,N75*calc!$J$6,0),IF(S75=0,O75*calc!$J$7,0))</f>
        <v>0</v>
      </c>
    </row>
    <row r="76" spans="1:31" s="1" customFormat="1" ht="30.75" hidden="1" customHeight="1" thickTop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198"/>
      <c r="E76" s="199"/>
      <c r="F76" s="64" t="str">
        <f>IF(E76="","",'Celkový poplatek'!$C$2)</f>
        <v/>
      </c>
      <c r="G76" s="11"/>
      <c r="H76" s="206"/>
      <c r="I76" s="207"/>
      <c r="J76" s="207"/>
      <c r="K76" s="208"/>
      <c r="L76" s="209"/>
      <c r="M76" s="207"/>
      <c r="N76" s="207"/>
      <c r="O76" s="210"/>
      <c r="P76" s="159" t="str">
        <f t="shared" si="10"/>
        <v>N/A</v>
      </c>
      <c r="Q76" s="30" t="str">
        <f t="shared" si="8"/>
        <v>N/A</v>
      </c>
      <c r="R76" s="30" t="str">
        <f t="shared" si="7"/>
        <v>N/A</v>
      </c>
      <c r="S76" s="31" t="str">
        <f t="shared" si="7"/>
        <v>N/A</v>
      </c>
      <c r="T76" s="22">
        <f t="shared" si="9"/>
        <v>0</v>
      </c>
      <c r="U76" s="17">
        <f>IF(H76&gt;0,Y76,L76*calc!$J$4)</f>
        <v>0</v>
      </c>
      <c r="V76" s="14">
        <f>IF(I76&gt;0,Z76,M76*calc!$J$5)</f>
        <v>0</v>
      </c>
      <c r="W76" s="14">
        <f>IF(J76&gt;0,AA76,N76*calc!$J$6)</f>
        <v>0</v>
      </c>
      <c r="X76" s="18">
        <f>IF(K76&gt;0,AB76,O76*calc!$J$7)</f>
        <v>0</v>
      </c>
      <c r="Y76" s="151" t="str">
        <f>IF(H76&gt;0,IF(((L76/H76)*100)&lt;=70,0,L76*calc!$J$4),"N/A")</f>
        <v>N/A</v>
      </c>
      <c r="Z76" s="149" t="str">
        <f>IF(I76&gt;0,IF(((M76/I76)*100)&lt;=45,0,M76*calc!$J$5),"N/A")</f>
        <v>N/A</v>
      </c>
      <c r="AA76" s="149" t="str">
        <f>IF(J76&gt;0,IF(((N76/J76)*100)&lt;=45,0,N76*calc!$J$6),"N/A")</f>
        <v>N/A</v>
      </c>
      <c r="AB76" s="150" t="str">
        <f>IF(K76&gt;0,IF(((O76/K76)*100)&lt;=70,0,O76*calc!$J$7),"N/A")</f>
        <v>N/A</v>
      </c>
      <c r="AC76" s="113"/>
      <c r="AD76" s="190">
        <f>SUM(IF(O76=0,K76*calc!$J$4,0),IF(P76=0,L76*calc!$J$5,0),IF(Q76=0,M76*calc!$J$6,0),IF(R76=0,N76*calc!$J$7,0))</f>
        <v>0</v>
      </c>
      <c r="AE76" s="190">
        <f>SUM(IF(P76=0,L76*calc!$J$4,0),IF(Q76=0,M76*calc!$J$5,0),IF(R76=0,N76*calc!$J$6,0),IF(S76=0,O76*calc!$J$7,0))</f>
        <v>0</v>
      </c>
    </row>
    <row r="77" spans="1:31" s="1" customFormat="1" ht="30.75" hidden="1" customHeight="1" thickTop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198"/>
      <c r="E77" s="199"/>
      <c r="F77" s="64" t="str">
        <f>IF(E77="","",'Celkový poplatek'!$C$2)</f>
        <v/>
      </c>
      <c r="G77" s="11"/>
      <c r="H77" s="206"/>
      <c r="I77" s="207"/>
      <c r="J77" s="207"/>
      <c r="K77" s="208"/>
      <c r="L77" s="209"/>
      <c r="M77" s="207"/>
      <c r="N77" s="207"/>
      <c r="O77" s="210"/>
      <c r="P77" s="159" t="str">
        <f t="shared" si="10"/>
        <v>N/A</v>
      </c>
      <c r="Q77" s="30" t="str">
        <f t="shared" si="8"/>
        <v>N/A</v>
      </c>
      <c r="R77" s="30" t="str">
        <f t="shared" si="7"/>
        <v>N/A</v>
      </c>
      <c r="S77" s="31" t="str">
        <f t="shared" si="7"/>
        <v>N/A</v>
      </c>
      <c r="T77" s="22">
        <f t="shared" si="9"/>
        <v>0</v>
      </c>
      <c r="U77" s="17">
        <f>IF(H77&gt;0,Y77,L77*calc!$J$4)</f>
        <v>0</v>
      </c>
      <c r="V77" s="14">
        <f>IF(I77&gt;0,Z77,M77*calc!$J$5)</f>
        <v>0</v>
      </c>
      <c r="W77" s="14">
        <f>IF(J77&gt;0,AA77,N77*calc!$J$6)</f>
        <v>0</v>
      </c>
      <c r="X77" s="18">
        <f>IF(K77&gt;0,AB77,O77*calc!$J$7)</f>
        <v>0</v>
      </c>
      <c r="Y77" s="151" t="str">
        <f>IF(H77&gt;0,IF(((L77/H77)*100)&lt;=70,0,L77*calc!$J$4),"N/A")</f>
        <v>N/A</v>
      </c>
      <c r="Z77" s="149" t="str">
        <f>IF(I77&gt;0,IF(((M77/I77)*100)&lt;=45,0,M77*calc!$J$5),"N/A")</f>
        <v>N/A</v>
      </c>
      <c r="AA77" s="149" t="str">
        <f>IF(J77&gt;0,IF(((N77/J77)*100)&lt;=45,0,N77*calc!$J$6),"N/A")</f>
        <v>N/A</v>
      </c>
      <c r="AB77" s="150" t="str">
        <f>IF(K77&gt;0,IF(((O77/K77)*100)&lt;=70,0,O77*calc!$J$7),"N/A")</f>
        <v>N/A</v>
      </c>
      <c r="AC77" s="113"/>
      <c r="AD77" s="190">
        <f>SUM(IF(O77=0,K77*calc!$J$4,0),IF(P77=0,L77*calc!$J$5,0),IF(Q77=0,M77*calc!$J$6,0),IF(R77=0,N77*calc!$J$7,0))</f>
        <v>0</v>
      </c>
      <c r="AE77" s="190">
        <f>SUM(IF(P77=0,L77*calc!$J$4,0),IF(Q77=0,M77*calc!$J$5,0),IF(R77=0,N77*calc!$J$6,0),IF(S77=0,O77*calc!$J$7,0))</f>
        <v>0</v>
      </c>
    </row>
    <row r="78" spans="1:31" s="1" customFormat="1" ht="30.75" hidden="1" customHeight="1" thickTop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198"/>
      <c r="E78" s="199"/>
      <c r="F78" s="64" t="str">
        <f>IF(E78="","",'Celkový poplatek'!$C$2)</f>
        <v/>
      </c>
      <c r="G78" s="11"/>
      <c r="H78" s="206"/>
      <c r="I78" s="207"/>
      <c r="J78" s="207"/>
      <c r="K78" s="208"/>
      <c r="L78" s="209"/>
      <c r="M78" s="207"/>
      <c r="N78" s="207"/>
      <c r="O78" s="210"/>
      <c r="P78" s="159" t="str">
        <f t="shared" si="10"/>
        <v>N/A</v>
      </c>
      <c r="Q78" s="30" t="str">
        <f t="shared" si="8"/>
        <v>N/A</v>
      </c>
      <c r="R78" s="30" t="str">
        <f t="shared" si="7"/>
        <v>N/A</v>
      </c>
      <c r="S78" s="31" t="str">
        <f t="shared" si="7"/>
        <v>N/A</v>
      </c>
      <c r="T78" s="22">
        <f t="shared" si="9"/>
        <v>0</v>
      </c>
      <c r="U78" s="17">
        <f>IF(H78&gt;0,Y78,L78*calc!$J$4)</f>
        <v>0</v>
      </c>
      <c r="V78" s="14">
        <f>IF(I78&gt;0,Z78,M78*calc!$J$5)</f>
        <v>0</v>
      </c>
      <c r="W78" s="14">
        <f>IF(J78&gt;0,AA78,N78*calc!$J$6)</f>
        <v>0</v>
      </c>
      <c r="X78" s="18">
        <f>IF(K78&gt;0,AB78,O78*calc!$J$7)</f>
        <v>0</v>
      </c>
      <c r="Y78" s="151" t="str">
        <f>IF(H78&gt;0,IF(((L78/H78)*100)&lt;=70,0,L78*calc!$J$4),"N/A")</f>
        <v>N/A</v>
      </c>
      <c r="Z78" s="149" t="str">
        <f>IF(I78&gt;0,IF(((M78/I78)*100)&lt;=45,0,M78*calc!$J$5),"N/A")</f>
        <v>N/A</v>
      </c>
      <c r="AA78" s="149" t="str">
        <f>IF(J78&gt;0,IF(((N78/J78)*100)&lt;=45,0,N78*calc!$J$6),"N/A")</f>
        <v>N/A</v>
      </c>
      <c r="AB78" s="150" t="str">
        <f>IF(K78&gt;0,IF(((O78/K78)*100)&lt;=70,0,O78*calc!$J$7),"N/A")</f>
        <v>N/A</v>
      </c>
      <c r="AC78" s="113"/>
      <c r="AD78" s="190">
        <f>SUM(IF(O78=0,K78*calc!$J$4,0),IF(P78=0,L78*calc!$J$5,0),IF(Q78=0,M78*calc!$J$6,0),IF(R78=0,N78*calc!$J$7,0))</f>
        <v>0</v>
      </c>
      <c r="AE78" s="190">
        <f>SUM(IF(P78=0,L78*calc!$J$4,0),IF(Q78=0,M78*calc!$J$5,0),IF(R78=0,N78*calc!$J$6,0),IF(S78=0,O78*calc!$J$7,0))</f>
        <v>0</v>
      </c>
    </row>
    <row r="79" spans="1:31" s="1" customFormat="1" ht="30.75" hidden="1" customHeight="1" thickTop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198"/>
      <c r="E79" s="199"/>
      <c r="F79" s="64" t="str">
        <f>IF(E79="","",'Celkový poplatek'!$C$2)</f>
        <v/>
      </c>
      <c r="G79" s="11"/>
      <c r="H79" s="206"/>
      <c r="I79" s="207"/>
      <c r="J79" s="207"/>
      <c r="K79" s="208"/>
      <c r="L79" s="209"/>
      <c r="M79" s="207"/>
      <c r="N79" s="207"/>
      <c r="O79" s="210"/>
      <c r="P79" s="159" t="str">
        <f t="shared" si="10"/>
        <v>N/A</v>
      </c>
      <c r="Q79" s="30" t="str">
        <f t="shared" si="8"/>
        <v>N/A</v>
      </c>
      <c r="R79" s="30" t="str">
        <f t="shared" si="7"/>
        <v>N/A</v>
      </c>
      <c r="S79" s="31" t="str">
        <f t="shared" si="7"/>
        <v>N/A</v>
      </c>
      <c r="T79" s="22">
        <f t="shared" si="9"/>
        <v>0</v>
      </c>
      <c r="U79" s="17">
        <f>IF(H79&gt;0,Y79,L79*calc!$J$4)</f>
        <v>0</v>
      </c>
      <c r="V79" s="14">
        <f>IF(I79&gt;0,Z79,M79*calc!$J$5)</f>
        <v>0</v>
      </c>
      <c r="W79" s="14">
        <f>IF(J79&gt;0,AA79,N79*calc!$J$6)</f>
        <v>0</v>
      </c>
      <c r="X79" s="18">
        <f>IF(K79&gt;0,AB79,O79*calc!$J$7)</f>
        <v>0</v>
      </c>
      <c r="Y79" s="151" t="str">
        <f>IF(H79&gt;0,IF(((L79/H79)*100)&lt;=70,0,L79*calc!$J$4),"N/A")</f>
        <v>N/A</v>
      </c>
      <c r="Z79" s="149" t="str">
        <f>IF(I79&gt;0,IF(((M79/I79)*100)&lt;=45,0,M79*calc!$J$5),"N/A")</f>
        <v>N/A</v>
      </c>
      <c r="AA79" s="149" t="str">
        <f>IF(J79&gt;0,IF(((N79/J79)*100)&lt;=45,0,N79*calc!$J$6),"N/A")</f>
        <v>N/A</v>
      </c>
      <c r="AB79" s="150" t="str">
        <f>IF(K79&gt;0,IF(((O79/K79)*100)&lt;=70,0,O79*calc!$J$7),"N/A")</f>
        <v>N/A</v>
      </c>
      <c r="AC79" s="113"/>
      <c r="AD79" s="190">
        <f>SUM(IF(O79=0,K79*calc!$J$4,0),IF(P79=0,L79*calc!$J$5,0),IF(Q79=0,M79*calc!$J$6,0),IF(R79=0,N79*calc!$J$7,0))</f>
        <v>0</v>
      </c>
      <c r="AE79" s="190">
        <f>SUM(IF(P79=0,L79*calc!$J$4,0),IF(Q79=0,M79*calc!$J$5,0),IF(R79=0,N79*calc!$J$6,0),IF(S79=0,O79*calc!$J$7,0))</f>
        <v>0</v>
      </c>
    </row>
    <row r="80" spans="1:31" s="1" customFormat="1" ht="30.75" hidden="1" customHeight="1" thickTop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198"/>
      <c r="E80" s="199"/>
      <c r="F80" s="64" t="str">
        <f>IF(E80="","",'Celkový poplatek'!$C$2)</f>
        <v/>
      </c>
      <c r="G80" s="11"/>
      <c r="H80" s="206"/>
      <c r="I80" s="207"/>
      <c r="J80" s="207"/>
      <c r="K80" s="208"/>
      <c r="L80" s="209"/>
      <c r="M80" s="207"/>
      <c r="N80" s="207"/>
      <c r="O80" s="210"/>
      <c r="P80" s="159" t="str">
        <f t="shared" si="10"/>
        <v>N/A</v>
      </c>
      <c r="Q80" s="30" t="str">
        <f t="shared" si="8"/>
        <v>N/A</v>
      </c>
      <c r="R80" s="30" t="str">
        <f t="shared" si="7"/>
        <v>N/A</v>
      </c>
      <c r="S80" s="31" t="str">
        <f t="shared" si="7"/>
        <v>N/A</v>
      </c>
      <c r="T80" s="22">
        <f t="shared" si="9"/>
        <v>0</v>
      </c>
      <c r="U80" s="17">
        <f>IF(H80&gt;0,Y80,L80*calc!$J$4)</f>
        <v>0</v>
      </c>
      <c r="V80" s="14">
        <f>IF(I80&gt;0,Z80,M80*calc!$J$5)</f>
        <v>0</v>
      </c>
      <c r="W80" s="14">
        <f>IF(J80&gt;0,AA80,N80*calc!$J$6)</f>
        <v>0</v>
      </c>
      <c r="X80" s="18">
        <f>IF(K80&gt;0,AB80,O80*calc!$J$7)</f>
        <v>0</v>
      </c>
      <c r="Y80" s="151" t="str">
        <f>IF(H80&gt;0,IF(((L80/H80)*100)&lt;=70,0,L80*calc!$J$4),"N/A")</f>
        <v>N/A</v>
      </c>
      <c r="Z80" s="149" t="str">
        <f>IF(I80&gt;0,IF(((M80/I80)*100)&lt;=45,0,M80*calc!$J$5),"N/A")</f>
        <v>N/A</v>
      </c>
      <c r="AA80" s="149" t="str">
        <f>IF(J80&gt;0,IF(((N80/J80)*100)&lt;=45,0,N80*calc!$J$6),"N/A")</f>
        <v>N/A</v>
      </c>
      <c r="AB80" s="150" t="str">
        <f>IF(K80&gt;0,IF(((O80/K80)*100)&lt;=70,0,O80*calc!$J$7),"N/A")</f>
        <v>N/A</v>
      </c>
      <c r="AC80" s="113"/>
      <c r="AD80" s="190">
        <f>SUM(IF(O80=0,K80*calc!$J$4,0),IF(P80=0,L80*calc!$J$5,0),IF(Q80=0,M80*calc!$J$6,0),IF(R80=0,N80*calc!$J$7,0))</f>
        <v>0</v>
      </c>
      <c r="AE80" s="190">
        <f>SUM(IF(P80=0,L80*calc!$J$4,0),IF(Q80=0,M80*calc!$J$5,0),IF(R80=0,N80*calc!$J$6,0),IF(S80=0,O80*calc!$J$7,0))</f>
        <v>0</v>
      </c>
    </row>
    <row r="81" spans="1:31" s="1" customFormat="1" ht="30.75" hidden="1" customHeight="1" thickTop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198"/>
      <c r="E81" s="199"/>
      <c r="F81" s="64" t="str">
        <f>IF(E81="","",'Celkový poplatek'!$C$2)</f>
        <v/>
      </c>
      <c r="G81" s="11"/>
      <c r="H81" s="206"/>
      <c r="I81" s="207"/>
      <c r="J81" s="207"/>
      <c r="K81" s="208"/>
      <c r="L81" s="209"/>
      <c r="M81" s="207"/>
      <c r="N81" s="207"/>
      <c r="O81" s="210"/>
      <c r="P81" s="159" t="str">
        <f t="shared" si="10"/>
        <v>N/A</v>
      </c>
      <c r="Q81" s="30" t="str">
        <f t="shared" si="8"/>
        <v>N/A</v>
      </c>
      <c r="R81" s="30" t="str">
        <f t="shared" si="7"/>
        <v>N/A</v>
      </c>
      <c r="S81" s="31" t="str">
        <f t="shared" si="7"/>
        <v>N/A</v>
      </c>
      <c r="T81" s="22">
        <f t="shared" si="9"/>
        <v>0</v>
      </c>
      <c r="U81" s="17">
        <f>IF(H81&gt;0,Y81,L81*calc!$J$4)</f>
        <v>0</v>
      </c>
      <c r="V81" s="14">
        <f>IF(I81&gt;0,Z81,M81*calc!$J$5)</f>
        <v>0</v>
      </c>
      <c r="W81" s="14">
        <f>IF(J81&gt;0,AA81,N81*calc!$J$6)</f>
        <v>0</v>
      </c>
      <c r="X81" s="18">
        <f>IF(K81&gt;0,AB81,O81*calc!$J$7)</f>
        <v>0</v>
      </c>
      <c r="Y81" s="151" t="str">
        <f>IF(H81&gt;0,IF(((L81/H81)*100)&lt;=70,0,L81*calc!$J$4),"N/A")</f>
        <v>N/A</v>
      </c>
      <c r="Z81" s="149" t="str">
        <f>IF(I81&gt;0,IF(((M81/I81)*100)&lt;=45,0,M81*calc!$J$5),"N/A")</f>
        <v>N/A</v>
      </c>
      <c r="AA81" s="149" t="str">
        <f>IF(J81&gt;0,IF(((N81/J81)*100)&lt;=45,0,N81*calc!$J$6),"N/A")</f>
        <v>N/A</v>
      </c>
      <c r="AB81" s="150" t="str">
        <f>IF(K81&gt;0,IF(((O81/K81)*100)&lt;=70,0,O81*calc!$J$7),"N/A")</f>
        <v>N/A</v>
      </c>
      <c r="AC81" s="113"/>
      <c r="AD81" s="190">
        <f>SUM(IF(O81=0,K81*calc!$J$4,0),IF(P81=0,L81*calc!$J$5,0),IF(Q81=0,M81*calc!$J$6,0),IF(R81=0,N81*calc!$J$7,0))</f>
        <v>0</v>
      </c>
      <c r="AE81" s="190">
        <f>SUM(IF(P81=0,L81*calc!$J$4,0),IF(Q81=0,M81*calc!$J$5,0),IF(R81=0,N81*calc!$J$6,0),IF(S81=0,O81*calc!$J$7,0))</f>
        <v>0</v>
      </c>
    </row>
    <row r="82" spans="1:31" s="1" customFormat="1" ht="30.75" hidden="1" customHeight="1" thickTop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198"/>
      <c r="E82" s="199"/>
      <c r="F82" s="64" t="str">
        <f>IF(E82="","",'Celkový poplatek'!$C$2)</f>
        <v/>
      </c>
      <c r="G82" s="11"/>
      <c r="H82" s="206"/>
      <c r="I82" s="207"/>
      <c r="J82" s="207"/>
      <c r="K82" s="208"/>
      <c r="L82" s="209"/>
      <c r="M82" s="207"/>
      <c r="N82" s="207"/>
      <c r="O82" s="210"/>
      <c r="P82" s="159" t="str">
        <f t="shared" si="10"/>
        <v>N/A</v>
      </c>
      <c r="Q82" s="30" t="str">
        <f t="shared" si="8"/>
        <v>N/A</v>
      </c>
      <c r="R82" s="30" t="str">
        <f t="shared" si="7"/>
        <v>N/A</v>
      </c>
      <c r="S82" s="31" t="str">
        <f t="shared" si="7"/>
        <v>N/A</v>
      </c>
      <c r="T82" s="22">
        <f t="shared" si="9"/>
        <v>0</v>
      </c>
      <c r="U82" s="17">
        <f>IF(H82&gt;0,Y82,L82*calc!$J$4)</f>
        <v>0</v>
      </c>
      <c r="V82" s="14">
        <f>IF(I82&gt;0,Z82,M82*calc!$J$5)</f>
        <v>0</v>
      </c>
      <c r="W82" s="14">
        <f>IF(J82&gt;0,AA82,N82*calc!$J$6)</f>
        <v>0</v>
      </c>
      <c r="X82" s="18">
        <f>IF(K82&gt;0,AB82,O82*calc!$J$7)</f>
        <v>0</v>
      </c>
      <c r="Y82" s="151" t="str">
        <f>IF(H82&gt;0,IF(((L82/H82)*100)&lt;=70,0,L82*calc!$J$4),"N/A")</f>
        <v>N/A</v>
      </c>
      <c r="Z82" s="149" t="str">
        <f>IF(I82&gt;0,IF(((M82/I82)*100)&lt;=45,0,M82*calc!$J$5),"N/A")</f>
        <v>N/A</v>
      </c>
      <c r="AA82" s="149" t="str">
        <f>IF(J82&gt;0,IF(((N82/J82)*100)&lt;=45,0,N82*calc!$J$6),"N/A")</f>
        <v>N/A</v>
      </c>
      <c r="AB82" s="150" t="str">
        <f>IF(K82&gt;0,IF(((O82/K82)*100)&lt;=70,0,O82*calc!$J$7),"N/A")</f>
        <v>N/A</v>
      </c>
      <c r="AC82" s="113"/>
      <c r="AD82" s="190">
        <f>SUM(IF(O82=0,K82*calc!$J$4,0),IF(P82=0,L82*calc!$J$5,0),IF(Q82=0,M82*calc!$J$6,0),IF(R82=0,N82*calc!$J$7,0))</f>
        <v>0</v>
      </c>
      <c r="AE82" s="190">
        <f>SUM(IF(P82=0,L82*calc!$J$4,0),IF(Q82=0,M82*calc!$J$5,0),IF(R82=0,N82*calc!$J$6,0),IF(S82=0,O82*calc!$J$7,0))</f>
        <v>0</v>
      </c>
    </row>
    <row r="83" spans="1:31" s="1" customFormat="1" ht="30.75" hidden="1" customHeight="1" thickTop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198"/>
      <c r="E83" s="199"/>
      <c r="F83" s="64" t="str">
        <f>IF(E83="","",'Celkový poplatek'!$C$2)</f>
        <v/>
      </c>
      <c r="G83" s="11"/>
      <c r="H83" s="206"/>
      <c r="I83" s="207"/>
      <c r="J83" s="207"/>
      <c r="K83" s="208"/>
      <c r="L83" s="209"/>
      <c r="M83" s="207"/>
      <c r="N83" s="207"/>
      <c r="O83" s="210"/>
      <c r="P83" s="159" t="str">
        <f t="shared" si="10"/>
        <v>N/A</v>
      </c>
      <c r="Q83" s="30" t="str">
        <f t="shared" si="8"/>
        <v>N/A</v>
      </c>
      <c r="R83" s="30" t="str">
        <f t="shared" si="7"/>
        <v>N/A</v>
      </c>
      <c r="S83" s="31" t="str">
        <f t="shared" si="7"/>
        <v>N/A</v>
      </c>
      <c r="T83" s="22">
        <f t="shared" si="9"/>
        <v>0</v>
      </c>
      <c r="U83" s="17">
        <f>IF(H83&gt;0,Y83,L83*calc!$J$4)</f>
        <v>0</v>
      </c>
      <c r="V83" s="14">
        <f>IF(I83&gt;0,Z83,M83*calc!$J$5)</f>
        <v>0</v>
      </c>
      <c r="W83" s="14">
        <f>IF(J83&gt;0,AA83,N83*calc!$J$6)</f>
        <v>0</v>
      </c>
      <c r="X83" s="18">
        <f>IF(K83&gt;0,AB83,O83*calc!$J$7)</f>
        <v>0</v>
      </c>
      <c r="Y83" s="151" t="str">
        <f>IF(H83&gt;0,IF(((L83/H83)*100)&lt;=70,0,L83*calc!$J$4),"N/A")</f>
        <v>N/A</v>
      </c>
      <c r="Z83" s="149" t="str">
        <f>IF(I83&gt;0,IF(((M83/I83)*100)&lt;=45,0,M83*calc!$J$5),"N/A")</f>
        <v>N/A</v>
      </c>
      <c r="AA83" s="149" t="str">
        <f>IF(J83&gt;0,IF(((N83/J83)*100)&lt;=45,0,N83*calc!$J$6),"N/A")</f>
        <v>N/A</v>
      </c>
      <c r="AB83" s="150" t="str">
        <f>IF(K83&gt;0,IF(((O83/K83)*100)&lt;=70,0,O83*calc!$J$7),"N/A")</f>
        <v>N/A</v>
      </c>
      <c r="AC83" s="113"/>
      <c r="AD83" s="190">
        <f>SUM(IF(O83=0,K83*calc!$J$4,0),IF(P83=0,L83*calc!$J$5,0),IF(Q83=0,M83*calc!$J$6,0),IF(R83=0,N83*calc!$J$7,0))</f>
        <v>0</v>
      </c>
      <c r="AE83" s="190">
        <f>SUM(IF(P83=0,L83*calc!$J$4,0),IF(Q83=0,M83*calc!$J$5,0),IF(R83=0,N83*calc!$J$6,0),IF(S83=0,O83*calc!$J$7,0))</f>
        <v>0</v>
      </c>
    </row>
    <row r="84" spans="1:31" s="1" customFormat="1" ht="30.75" hidden="1" customHeight="1" thickTop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198"/>
      <c r="E84" s="199"/>
      <c r="F84" s="64" t="str">
        <f>IF(E84="","",'Celkový poplatek'!$C$2)</f>
        <v/>
      </c>
      <c r="G84" s="11"/>
      <c r="H84" s="206"/>
      <c r="I84" s="207"/>
      <c r="J84" s="207"/>
      <c r="K84" s="208"/>
      <c r="L84" s="209"/>
      <c r="M84" s="207"/>
      <c r="N84" s="207"/>
      <c r="O84" s="210"/>
      <c r="P84" s="159" t="str">
        <f t="shared" si="10"/>
        <v>N/A</v>
      </c>
      <c r="Q84" s="30" t="str">
        <f t="shared" si="8"/>
        <v>N/A</v>
      </c>
      <c r="R84" s="30" t="str">
        <f t="shared" si="8"/>
        <v>N/A</v>
      </c>
      <c r="S84" s="31" t="str">
        <f t="shared" si="8"/>
        <v>N/A</v>
      </c>
      <c r="T84" s="22">
        <f t="shared" si="9"/>
        <v>0</v>
      </c>
      <c r="U84" s="17">
        <f>IF(H84&gt;0,Y84,L84*calc!$J$4)</f>
        <v>0</v>
      </c>
      <c r="V84" s="14">
        <f>IF(I84&gt;0,Z84,M84*calc!$J$5)</f>
        <v>0</v>
      </c>
      <c r="W84" s="14">
        <f>IF(J84&gt;0,AA84,N84*calc!$J$6)</f>
        <v>0</v>
      </c>
      <c r="X84" s="18">
        <f>IF(K84&gt;0,AB84,O84*calc!$J$7)</f>
        <v>0</v>
      </c>
      <c r="Y84" s="151" t="str">
        <f>IF(H84&gt;0,IF(((L84/H84)*100)&lt;=70,0,L84*calc!$J$4),"N/A")</f>
        <v>N/A</v>
      </c>
      <c r="Z84" s="149" t="str">
        <f>IF(I84&gt;0,IF(((M84/I84)*100)&lt;=45,0,M84*calc!$J$5),"N/A")</f>
        <v>N/A</v>
      </c>
      <c r="AA84" s="149" t="str">
        <f>IF(J84&gt;0,IF(((N84/J84)*100)&lt;=45,0,N84*calc!$J$6),"N/A")</f>
        <v>N/A</v>
      </c>
      <c r="AB84" s="150" t="str">
        <f>IF(K84&gt;0,IF(((O84/K84)*100)&lt;=70,0,O84*calc!$J$7),"N/A")</f>
        <v>N/A</v>
      </c>
      <c r="AC84" s="113"/>
      <c r="AD84" s="190">
        <f>SUM(IF(O84=0,K84*calc!$J$4,0),IF(P84=0,L84*calc!$J$5,0),IF(Q84=0,M84*calc!$J$6,0),IF(R84=0,N84*calc!$J$7,0))</f>
        <v>0</v>
      </c>
      <c r="AE84" s="190">
        <f>SUM(IF(P84=0,L84*calc!$J$4,0),IF(Q84=0,M84*calc!$J$5,0),IF(R84=0,N84*calc!$J$6,0),IF(S84=0,O84*calc!$J$7,0))</f>
        <v>0</v>
      </c>
    </row>
    <row r="85" spans="1:31" s="1" customFormat="1" ht="30.75" hidden="1" customHeight="1" thickTop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198"/>
      <c r="E85" s="199"/>
      <c r="F85" s="64" t="str">
        <f>IF(E85="","",'Celkový poplatek'!$C$2)</f>
        <v/>
      </c>
      <c r="G85" s="11"/>
      <c r="H85" s="206"/>
      <c r="I85" s="207"/>
      <c r="J85" s="207"/>
      <c r="K85" s="208"/>
      <c r="L85" s="209"/>
      <c r="M85" s="207"/>
      <c r="N85" s="207"/>
      <c r="O85" s="210"/>
      <c r="P85" s="159" t="str">
        <f t="shared" si="10"/>
        <v>N/A</v>
      </c>
      <c r="Q85" s="30" t="str">
        <f t="shared" si="8"/>
        <v>N/A</v>
      </c>
      <c r="R85" s="30" t="str">
        <f t="shared" si="8"/>
        <v>N/A</v>
      </c>
      <c r="S85" s="31" t="str">
        <f t="shared" si="8"/>
        <v>N/A</v>
      </c>
      <c r="T85" s="22">
        <f t="shared" si="9"/>
        <v>0</v>
      </c>
      <c r="U85" s="17">
        <f>IF(H85&gt;0,Y85,L85*calc!$J$4)</f>
        <v>0</v>
      </c>
      <c r="V85" s="14">
        <f>IF(I85&gt;0,Z85,M85*calc!$J$5)</f>
        <v>0</v>
      </c>
      <c r="W85" s="14">
        <f>IF(J85&gt;0,AA85,N85*calc!$J$6)</f>
        <v>0</v>
      </c>
      <c r="X85" s="18">
        <f>IF(K85&gt;0,AB85,O85*calc!$J$7)</f>
        <v>0</v>
      </c>
      <c r="Y85" s="151" t="str">
        <f>IF(H85&gt;0,IF(((L85/H85)*100)&lt;=70,0,L85*calc!$J$4),"N/A")</f>
        <v>N/A</v>
      </c>
      <c r="Z85" s="149" t="str">
        <f>IF(I85&gt;0,IF(((M85/I85)*100)&lt;=45,0,M85*calc!$J$5),"N/A")</f>
        <v>N/A</v>
      </c>
      <c r="AA85" s="149" t="str">
        <f>IF(J85&gt;0,IF(((N85/J85)*100)&lt;=45,0,N85*calc!$J$6),"N/A")</f>
        <v>N/A</v>
      </c>
      <c r="AB85" s="150" t="str">
        <f>IF(K85&gt;0,IF(((O85/K85)*100)&lt;=70,0,O85*calc!$J$7),"N/A")</f>
        <v>N/A</v>
      </c>
      <c r="AC85" s="113"/>
      <c r="AD85" s="190">
        <f>SUM(IF(O85=0,K85*calc!$J$4,0),IF(P85=0,L85*calc!$J$5,0),IF(Q85=0,M85*calc!$J$6,0),IF(R85=0,N85*calc!$J$7,0))</f>
        <v>0</v>
      </c>
      <c r="AE85" s="190">
        <f>SUM(IF(P85=0,L85*calc!$J$4,0),IF(Q85=0,M85*calc!$J$5,0),IF(R85=0,N85*calc!$J$6,0),IF(S85=0,O85*calc!$J$7,0))</f>
        <v>0</v>
      </c>
    </row>
    <row r="86" spans="1:31" s="1" customFormat="1" ht="30.75" hidden="1" customHeight="1" thickTop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198"/>
      <c r="E86" s="199"/>
      <c r="F86" s="64" t="str">
        <f>IF(E86="","",'Celkový poplatek'!$C$2)</f>
        <v/>
      </c>
      <c r="G86" s="11"/>
      <c r="H86" s="206"/>
      <c r="I86" s="207"/>
      <c r="J86" s="207"/>
      <c r="K86" s="208"/>
      <c r="L86" s="209"/>
      <c r="M86" s="207"/>
      <c r="N86" s="207"/>
      <c r="O86" s="210"/>
      <c r="P86" s="159" t="str">
        <f t="shared" si="10"/>
        <v>N/A</v>
      </c>
      <c r="Q86" s="30" t="str">
        <f t="shared" si="8"/>
        <v>N/A</v>
      </c>
      <c r="R86" s="30" t="str">
        <f t="shared" si="8"/>
        <v>N/A</v>
      </c>
      <c r="S86" s="31" t="str">
        <f t="shared" si="8"/>
        <v>N/A</v>
      </c>
      <c r="T86" s="22">
        <f t="shared" si="9"/>
        <v>0</v>
      </c>
      <c r="U86" s="17">
        <f>IF(H86&gt;0,Y86,L86*calc!$J$4)</f>
        <v>0</v>
      </c>
      <c r="V86" s="14">
        <f>IF(I86&gt;0,Z86,M86*calc!$J$5)</f>
        <v>0</v>
      </c>
      <c r="W86" s="14">
        <f>IF(J86&gt;0,AA86,N86*calc!$J$6)</f>
        <v>0</v>
      </c>
      <c r="X86" s="18">
        <f>IF(K86&gt;0,AB86,O86*calc!$J$7)</f>
        <v>0</v>
      </c>
      <c r="Y86" s="151" t="str">
        <f>IF(H86&gt;0,IF(((L86/H86)*100)&lt;=70,0,L86*calc!$J$4),"N/A")</f>
        <v>N/A</v>
      </c>
      <c r="Z86" s="149" t="str">
        <f>IF(I86&gt;0,IF(((M86/I86)*100)&lt;=45,0,M86*calc!$J$5),"N/A")</f>
        <v>N/A</v>
      </c>
      <c r="AA86" s="149" t="str">
        <f>IF(J86&gt;0,IF(((N86/J86)*100)&lt;=45,0,N86*calc!$J$6),"N/A")</f>
        <v>N/A</v>
      </c>
      <c r="AB86" s="150" t="str">
        <f>IF(K86&gt;0,IF(((O86/K86)*100)&lt;=70,0,O86*calc!$J$7),"N/A")</f>
        <v>N/A</v>
      </c>
      <c r="AC86" s="113"/>
      <c r="AD86" s="190">
        <f>SUM(IF(O86=0,K86*calc!$J$4,0),IF(P86=0,L86*calc!$J$5,0),IF(Q86=0,M86*calc!$J$6,0),IF(R86=0,N86*calc!$J$7,0))</f>
        <v>0</v>
      </c>
      <c r="AE86" s="190">
        <f>SUM(IF(P86=0,L86*calc!$J$4,0),IF(Q86=0,M86*calc!$J$5,0),IF(R86=0,N86*calc!$J$6,0),IF(S86=0,O86*calc!$J$7,0))</f>
        <v>0</v>
      </c>
    </row>
    <row r="87" spans="1:31" s="1" customFormat="1" ht="30.75" hidden="1" customHeight="1" thickTop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198"/>
      <c r="E87" s="199"/>
      <c r="F87" s="64" t="str">
        <f>IF(E87="","",'Celkový poplatek'!$C$2)</f>
        <v/>
      </c>
      <c r="G87" s="11"/>
      <c r="H87" s="206"/>
      <c r="I87" s="207"/>
      <c r="J87" s="207"/>
      <c r="K87" s="208"/>
      <c r="L87" s="209"/>
      <c r="M87" s="207"/>
      <c r="N87" s="207"/>
      <c r="O87" s="210"/>
      <c r="P87" s="159" t="str">
        <f t="shared" si="10"/>
        <v>N/A</v>
      </c>
      <c r="Q87" s="30" t="str">
        <f t="shared" si="8"/>
        <v>N/A</v>
      </c>
      <c r="R87" s="30" t="str">
        <f t="shared" si="8"/>
        <v>N/A</v>
      </c>
      <c r="S87" s="31" t="str">
        <f t="shared" si="8"/>
        <v>N/A</v>
      </c>
      <c r="T87" s="22">
        <f t="shared" si="9"/>
        <v>0</v>
      </c>
      <c r="U87" s="17">
        <f>IF(H87&gt;0,Y87,L87*calc!$J$4)</f>
        <v>0</v>
      </c>
      <c r="V87" s="14">
        <f>IF(I87&gt;0,Z87,M87*calc!$J$5)</f>
        <v>0</v>
      </c>
      <c r="W87" s="14">
        <f>IF(J87&gt;0,AA87,N87*calc!$J$6)</f>
        <v>0</v>
      </c>
      <c r="X87" s="18">
        <f>IF(K87&gt;0,AB87,O87*calc!$J$7)</f>
        <v>0</v>
      </c>
      <c r="Y87" s="151" t="str">
        <f>IF(H87&gt;0,IF(((L87/H87)*100)&lt;=70,0,L87*calc!$J$4),"N/A")</f>
        <v>N/A</v>
      </c>
      <c r="Z87" s="149" t="str">
        <f>IF(I87&gt;0,IF(((M87/I87)*100)&lt;=45,0,M87*calc!$J$5),"N/A")</f>
        <v>N/A</v>
      </c>
      <c r="AA87" s="149" t="str">
        <f>IF(J87&gt;0,IF(((N87/J87)*100)&lt;=45,0,N87*calc!$J$6),"N/A")</f>
        <v>N/A</v>
      </c>
      <c r="AB87" s="150" t="str">
        <f>IF(K87&gt;0,IF(((O87/K87)*100)&lt;=70,0,O87*calc!$J$7),"N/A")</f>
        <v>N/A</v>
      </c>
      <c r="AC87" s="113"/>
      <c r="AD87" s="190">
        <f>SUM(IF(O87=0,K87*calc!$J$4,0),IF(P87=0,L87*calc!$J$5,0),IF(Q87=0,M87*calc!$J$6,0),IF(R87=0,N87*calc!$J$7,0))</f>
        <v>0</v>
      </c>
      <c r="AE87" s="190">
        <f>SUM(IF(P87=0,L87*calc!$J$4,0),IF(Q87=0,M87*calc!$J$5,0),IF(R87=0,N87*calc!$J$6,0),IF(S87=0,O87*calc!$J$7,0))</f>
        <v>0</v>
      </c>
    </row>
    <row r="88" spans="1:31" s="1" customFormat="1" ht="30.75" hidden="1" customHeight="1" thickTop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198"/>
      <c r="E88" s="199"/>
      <c r="F88" s="64" t="str">
        <f>IF(E88="","",'Celkový poplatek'!$C$2)</f>
        <v/>
      </c>
      <c r="G88" s="11"/>
      <c r="H88" s="206"/>
      <c r="I88" s="207"/>
      <c r="J88" s="207"/>
      <c r="K88" s="208"/>
      <c r="L88" s="209"/>
      <c r="M88" s="207"/>
      <c r="N88" s="207"/>
      <c r="O88" s="210"/>
      <c r="P88" s="159" t="str">
        <f t="shared" si="10"/>
        <v>N/A</v>
      </c>
      <c r="Q88" s="30" t="str">
        <f t="shared" si="8"/>
        <v>N/A</v>
      </c>
      <c r="R88" s="30" t="str">
        <f t="shared" si="8"/>
        <v>N/A</v>
      </c>
      <c r="S88" s="31" t="str">
        <f t="shared" si="8"/>
        <v>N/A</v>
      </c>
      <c r="T88" s="22">
        <f t="shared" si="9"/>
        <v>0</v>
      </c>
      <c r="U88" s="17">
        <f>IF(H88&gt;0,Y88,L88*calc!$J$4)</f>
        <v>0</v>
      </c>
      <c r="V88" s="14">
        <f>IF(I88&gt;0,Z88,M88*calc!$J$5)</f>
        <v>0</v>
      </c>
      <c r="W88" s="14">
        <f>IF(J88&gt;0,AA88,N88*calc!$J$6)</f>
        <v>0</v>
      </c>
      <c r="X88" s="18">
        <f>IF(K88&gt;0,AB88,O88*calc!$J$7)</f>
        <v>0</v>
      </c>
      <c r="Y88" s="151" t="str">
        <f>IF(H88&gt;0,IF(((L88/H88)*100)&lt;=70,0,L88*calc!$J$4),"N/A")</f>
        <v>N/A</v>
      </c>
      <c r="Z88" s="149" t="str">
        <f>IF(I88&gt;0,IF(((M88/I88)*100)&lt;=45,0,M88*calc!$J$5),"N/A")</f>
        <v>N/A</v>
      </c>
      <c r="AA88" s="149" t="str">
        <f>IF(J88&gt;0,IF(((N88/J88)*100)&lt;=45,0,N88*calc!$J$6),"N/A")</f>
        <v>N/A</v>
      </c>
      <c r="AB88" s="150" t="str">
        <f>IF(K88&gt;0,IF(((O88/K88)*100)&lt;=70,0,O88*calc!$J$7),"N/A")</f>
        <v>N/A</v>
      </c>
      <c r="AC88" s="113"/>
      <c r="AD88" s="190">
        <f>SUM(IF(O88=0,K88*calc!$J$4,0),IF(P88=0,L88*calc!$J$5,0),IF(Q88=0,M88*calc!$J$6,0),IF(R88=0,N88*calc!$J$7,0))</f>
        <v>0</v>
      </c>
      <c r="AE88" s="190">
        <f>SUM(IF(P88=0,L88*calc!$J$4,0),IF(Q88=0,M88*calc!$J$5,0),IF(R88=0,N88*calc!$J$6,0),IF(S88=0,O88*calc!$J$7,0))</f>
        <v>0</v>
      </c>
    </row>
    <row r="89" spans="1:31" s="1" customFormat="1" ht="30.75" hidden="1" customHeight="1" thickTop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198"/>
      <c r="E89" s="199"/>
      <c r="F89" s="64" t="str">
        <f>IF(E89="","",'Celkový poplatek'!$C$2)</f>
        <v/>
      </c>
      <c r="G89" s="11"/>
      <c r="H89" s="206"/>
      <c r="I89" s="207"/>
      <c r="J89" s="207"/>
      <c r="K89" s="208"/>
      <c r="L89" s="209"/>
      <c r="M89" s="207"/>
      <c r="N89" s="207"/>
      <c r="O89" s="210"/>
      <c r="P89" s="159" t="str">
        <f t="shared" si="10"/>
        <v>N/A</v>
      </c>
      <c r="Q89" s="30" t="str">
        <f t="shared" si="8"/>
        <v>N/A</v>
      </c>
      <c r="R89" s="30" t="str">
        <f t="shared" si="8"/>
        <v>N/A</v>
      </c>
      <c r="S89" s="31" t="str">
        <f t="shared" si="8"/>
        <v>N/A</v>
      </c>
      <c r="T89" s="22">
        <f t="shared" si="9"/>
        <v>0</v>
      </c>
      <c r="U89" s="17">
        <f>IF(H89&gt;0,Y89,L89*calc!$J$4)</f>
        <v>0</v>
      </c>
      <c r="V89" s="14">
        <f>IF(I89&gt;0,Z89,M89*calc!$J$5)</f>
        <v>0</v>
      </c>
      <c r="W89" s="14">
        <f>IF(J89&gt;0,AA89,N89*calc!$J$6)</f>
        <v>0</v>
      </c>
      <c r="X89" s="18">
        <f>IF(K89&gt;0,AB89,O89*calc!$J$7)</f>
        <v>0</v>
      </c>
      <c r="Y89" s="151" t="str">
        <f>IF(H89&gt;0,IF(((L89/H89)*100)&lt;=70,0,L89*calc!$J$4),"N/A")</f>
        <v>N/A</v>
      </c>
      <c r="Z89" s="149" t="str">
        <f>IF(I89&gt;0,IF(((M89/I89)*100)&lt;=45,0,M89*calc!$J$5),"N/A")</f>
        <v>N/A</v>
      </c>
      <c r="AA89" s="149" t="str">
        <f>IF(J89&gt;0,IF(((N89/J89)*100)&lt;=45,0,N89*calc!$J$6),"N/A")</f>
        <v>N/A</v>
      </c>
      <c r="AB89" s="150" t="str">
        <f>IF(K89&gt;0,IF(((O89/K89)*100)&lt;=70,0,O89*calc!$J$7),"N/A")</f>
        <v>N/A</v>
      </c>
      <c r="AC89" s="113"/>
      <c r="AD89" s="190">
        <f>SUM(IF(O89=0,K89*calc!$J$4,0),IF(P89=0,L89*calc!$J$5,0),IF(Q89=0,M89*calc!$J$6,0),IF(R89=0,N89*calc!$J$7,0))</f>
        <v>0</v>
      </c>
      <c r="AE89" s="190">
        <f>SUM(IF(P89=0,L89*calc!$J$4,0),IF(Q89=0,M89*calc!$J$5,0),IF(R89=0,N89*calc!$J$6,0),IF(S89=0,O89*calc!$J$7,0))</f>
        <v>0</v>
      </c>
    </row>
    <row r="90" spans="1:31" s="1" customFormat="1" ht="30.75" hidden="1" customHeight="1" thickTop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198"/>
      <c r="E90" s="199"/>
      <c r="F90" s="64" t="str">
        <f>IF(E90="","",'Celkový poplatek'!$C$2)</f>
        <v/>
      </c>
      <c r="G90" s="11"/>
      <c r="H90" s="206"/>
      <c r="I90" s="207"/>
      <c r="J90" s="207"/>
      <c r="K90" s="208"/>
      <c r="L90" s="209"/>
      <c r="M90" s="207"/>
      <c r="N90" s="207"/>
      <c r="O90" s="210"/>
      <c r="P90" s="159" t="str">
        <f t="shared" si="10"/>
        <v>N/A</v>
      </c>
      <c r="Q90" s="30" t="str">
        <f t="shared" si="8"/>
        <v>N/A</v>
      </c>
      <c r="R90" s="30" t="str">
        <f t="shared" si="8"/>
        <v>N/A</v>
      </c>
      <c r="S90" s="31" t="str">
        <f t="shared" si="8"/>
        <v>N/A</v>
      </c>
      <c r="T90" s="22">
        <f t="shared" si="9"/>
        <v>0</v>
      </c>
      <c r="U90" s="17">
        <f>IF(H90&gt;0,Y90,L90*calc!$J$4)</f>
        <v>0</v>
      </c>
      <c r="V90" s="14">
        <f>IF(I90&gt;0,Z90,M90*calc!$J$5)</f>
        <v>0</v>
      </c>
      <c r="W90" s="14">
        <f>IF(J90&gt;0,AA90,N90*calc!$J$6)</f>
        <v>0</v>
      </c>
      <c r="X90" s="18">
        <f>IF(K90&gt;0,AB90,O90*calc!$J$7)</f>
        <v>0</v>
      </c>
      <c r="Y90" s="151" t="str">
        <f>IF(H90&gt;0,IF(((L90/H90)*100)&lt;=70,0,L90*calc!$J$4),"N/A")</f>
        <v>N/A</v>
      </c>
      <c r="Z90" s="149" t="str">
        <f>IF(I90&gt;0,IF(((M90/I90)*100)&lt;=45,0,M90*calc!$J$5),"N/A")</f>
        <v>N/A</v>
      </c>
      <c r="AA90" s="149" t="str">
        <f>IF(J90&gt;0,IF(((N90/J90)*100)&lt;=45,0,N90*calc!$J$6),"N/A")</f>
        <v>N/A</v>
      </c>
      <c r="AB90" s="150" t="str">
        <f>IF(K90&gt;0,IF(((O90/K90)*100)&lt;=70,0,O90*calc!$J$7),"N/A")</f>
        <v>N/A</v>
      </c>
      <c r="AC90" s="113"/>
      <c r="AD90" s="190">
        <f>SUM(IF(O90=0,K90*calc!$J$4,0),IF(P90=0,L90*calc!$J$5,0),IF(Q90=0,M90*calc!$J$6,0),IF(R90=0,N90*calc!$J$7,0))</f>
        <v>0</v>
      </c>
      <c r="AE90" s="190">
        <f>SUM(IF(P90=0,L90*calc!$J$4,0),IF(Q90=0,M90*calc!$J$5,0),IF(R90=0,N90*calc!$J$6,0),IF(S90=0,O90*calc!$J$7,0))</f>
        <v>0</v>
      </c>
    </row>
    <row r="91" spans="1:31" s="1" customFormat="1" ht="30.75" hidden="1" customHeight="1" thickTop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198"/>
      <c r="E91" s="199"/>
      <c r="F91" s="64" t="str">
        <f>IF(E91="","",'Celkový poplatek'!$C$2)</f>
        <v/>
      </c>
      <c r="G91" s="11"/>
      <c r="H91" s="206"/>
      <c r="I91" s="207"/>
      <c r="J91" s="207"/>
      <c r="K91" s="208"/>
      <c r="L91" s="209"/>
      <c r="M91" s="207"/>
      <c r="N91" s="207"/>
      <c r="O91" s="210"/>
      <c r="P91" s="159" t="str">
        <f t="shared" si="10"/>
        <v>N/A</v>
      </c>
      <c r="Q91" s="30" t="str">
        <f t="shared" si="8"/>
        <v>N/A</v>
      </c>
      <c r="R91" s="30" t="str">
        <f t="shared" si="8"/>
        <v>N/A</v>
      </c>
      <c r="S91" s="31" t="str">
        <f t="shared" si="8"/>
        <v>N/A</v>
      </c>
      <c r="T91" s="22">
        <f t="shared" si="9"/>
        <v>0</v>
      </c>
      <c r="U91" s="17">
        <f>IF(H91&gt;0,Y91,L91*calc!$J$4)</f>
        <v>0</v>
      </c>
      <c r="V91" s="14">
        <f>IF(I91&gt;0,Z91,M91*calc!$J$5)</f>
        <v>0</v>
      </c>
      <c r="W91" s="14">
        <f>IF(J91&gt;0,AA91,N91*calc!$J$6)</f>
        <v>0</v>
      </c>
      <c r="X91" s="18">
        <f>IF(K91&gt;0,AB91,O91*calc!$J$7)</f>
        <v>0</v>
      </c>
      <c r="Y91" s="151" t="str">
        <f>IF(H91&gt;0,IF(((L91/H91)*100)&lt;=70,0,L91*calc!$J$4),"N/A")</f>
        <v>N/A</v>
      </c>
      <c r="Z91" s="149" t="str">
        <f>IF(I91&gt;0,IF(((M91/I91)*100)&lt;=45,0,M91*calc!$J$5),"N/A")</f>
        <v>N/A</v>
      </c>
      <c r="AA91" s="149" t="str">
        <f>IF(J91&gt;0,IF(((N91/J91)*100)&lt;=45,0,N91*calc!$J$6),"N/A")</f>
        <v>N/A</v>
      </c>
      <c r="AB91" s="150" t="str">
        <f>IF(K91&gt;0,IF(((O91/K91)*100)&lt;=70,0,O91*calc!$J$7),"N/A")</f>
        <v>N/A</v>
      </c>
      <c r="AC91" s="113"/>
      <c r="AD91" s="190">
        <f>SUM(IF(O91=0,K91*calc!$J$4,0),IF(P91=0,L91*calc!$J$5,0),IF(Q91=0,M91*calc!$J$6,0),IF(R91=0,N91*calc!$J$7,0))</f>
        <v>0</v>
      </c>
      <c r="AE91" s="190">
        <f>SUM(IF(P91=0,L91*calc!$J$4,0),IF(Q91=0,M91*calc!$J$5,0),IF(R91=0,N91*calc!$J$6,0),IF(S91=0,O91*calc!$J$7,0))</f>
        <v>0</v>
      </c>
    </row>
    <row r="92" spans="1:31" s="1" customFormat="1" ht="30.75" hidden="1" customHeight="1" thickTop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198"/>
      <c r="E92" s="199"/>
      <c r="F92" s="64" t="str">
        <f>IF(E92="","",'Celkový poplatek'!$C$2)</f>
        <v/>
      </c>
      <c r="G92" s="11"/>
      <c r="H92" s="206"/>
      <c r="I92" s="207"/>
      <c r="J92" s="207"/>
      <c r="K92" s="208"/>
      <c r="L92" s="209"/>
      <c r="M92" s="207"/>
      <c r="N92" s="207"/>
      <c r="O92" s="210"/>
      <c r="P92" s="159" t="str">
        <f t="shared" si="10"/>
        <v>N/A</v>
      </c>
      <c r="Q92" s="30" t="str">
        <f t="shared" si="8"/>
        <v>N/A</v>
      </c>
      <c r="R92" s="30" t="str">
        <f t="shared" si="8"/>
        <v>N/A</v>
      </c>
      <c r="S92" s="31" t="str">
        <f t="shared" si="8"/>
        <v>N/A</v>
      </c>
      <c r="T92" s="22">
        <f t="shared" si="9"/>
        <v>0</v>
      </c>
      <c r="U92" s="17">
        <f>IF(H92&gt;0,Y92,L92*calc!$J$4)</f>
        <v>0</v>
      </c>
      <c r="V92" s="14">
        <f>IF(I92&gt;0,Z92,M92*calc!$J$5)</f>
        <v>0</v>
      </c>
      <c r="W92" s="14">
        <f>IF(J92&gt;0,AA92,N92*calc!$J$6)</f>
        <v>0</v>
      </c>
      <c r="X92" s="18">
        <f>IF(K92&gt;0,AB92,O92*calc!$J$7)</f>
        <v>0</v>
      </c>
      <c r="Y92" s="151" t="str">
        <f>IF(H92&gt;0,IF(((L92/H92)*100)&lt;=70,0,L92*calc!$J$4),"N/A")</f>
        <v>N/A</v>
      </c>
      <c r="Z92" s="149" t="str">
        <f>IF(I92&gt;0,IF(((M92/I92)*100)&lt;=45,0,M92*calc!$J$5),"N/A")</f>
        <v>N/A</v>
      </c>
      <c r="AA92" s="149" t="str">
        <f>IF(J92&gt;0,IF(((N92/J92)*100)&lt;=45,0,N92*calc!$J$6),"N/A")</f>
        <v>N/A</v>
      </c>
      <c r="AB92" s="150" t="str">
        <f>IF(K92&gt;0,IF(((O92/K92)*100)&lt;=70,0,O92*calc!$J$7),"N/A")</f>
        <v>N/A</v>
      </c>
      <c r="AC92" s="113"/>
      <c r="AD92" s="190">
        <f>SUM(IF(O92=0,K92*calc!$J$4,0),IF(P92=0,L92*calc!$J$5,0),IF(Q92=0,M92*calc!$J$6,0),IF(R92=0,N92*calc!$J$7,0))</f>
        <v>0</v>
      </c>
      <c r="AE92" s="190">
        <f>SUM(IF(P92=0,L92*calc!$J$4,0),IF(Q92=0,M92*calc!$J$5,0),IF(R92=0,N92*calc!$J$6,0),IF(S92=0,O92*calc!$J$7,0))</f>
        <v>0</v>
      </c>
    </row>
    <row r="93" spans="1:31" s="1" customFormat="1" ht="30.75" hidden="1" customHeight="1" thickTop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198"/>
      <c r="E93" s="199"/>
      <c r="F93" s="64" t="str">
        <f>IF(E93="","",'Celkový poplatek'!$C$2)</f>
        <v/>
      </c>
      <c r="G93" s="11"/>
      <c r="H93" s="206"/>
      <c r="I93" s="207"/>
      <c r="J93" s="207"/>
      <c r="K93" s="208"/>
      <c r="L93" s="209"/>
      <c r="M93" s="207"/>
      <c r="N93" s="207"/>
      <c r="O93" s="210"/>
      <c r="P93" s="159" t="str">
        <f t="shared" si="10"/>
        <v>N/A</v>
      </c>
      <c r="Q93" s="30" t="str">
        <f t="shared" si="8"/>
        <v>N/A</v>
      </c>
      <c r="R93" s="30" t="str">
        <f t="shared" si="8"/>
        <v>N/A</v>
      </c>
      <c r="S93" s="31" t="str">
        <f t="shared" si="8"/>
        <v>N/A</v>
      </c>
      <c r="T93" s="22">
        <f t="shared" si="9"/>
        <v>0</v>
      </c>
      <c r="U93" s="17">
        <f>IF(H93&gt;0,Y93,L93*calc!$J$4)</f>
        <v>0</v>
      </c>
      <c r="V93" s="14">
        <f>IF(I93&gt;0,Z93,M93*calc!$J$5)</f>
        <v>0</v>
      </c>
      <c r="W93" s="14">
        <f>IF(J93&gt;0,AA93,N93*calc!$J$6)</f>
        <v>0</v>
      </c>
      <c r="X93" s="18">
        <f>IF(K93&gt;0,AB93,O93*calc!$J$7)</f>
        <v>0</v>
      </c>
      <c r="Y93" s="151" t="str">
        <f>IF(H93&gt;0,IF(((L93/H93)*100)&lt;=70,0,L93*calc!$J$4),"N/A")</f>
        <v>N/A</v>
      </c>
      <c r="Z93" s="149" t="str">
        <f>IF(I93&gt;0,IF(((M93/I93)*100)&lt;=45,0,M93*calc!$J$5),"N/A")</f>
        <v>N/A</v>
      </c>
      <c r="AA93" s="149" t="str">
        <f>IF(J93&gt;0,IF(((N93/J93)*100)&lt;=45,0,N93*calc!$J$6),"N/A")</f>
        <v>N/A</v>
      </c>
      <c r="AB93" s="150" t="str">
        <f>IF(K93&gt;0,IF(((O93/K93)*100)&lt;=70,0,O93*calc!$J$7),"N/A")</f>
        <v>N/A</v>
      </c>
      <c r="AC93" s="113"/>
      <c r="AD93" s="190">
        <f>SUM(IF(O93=0,K93*calc!$J$4,0),IF(P93=0,L93*calc!$J$5,0),IF(Q93=0,M93*calc!$J$6,0),IF(R93=0,N93*calc!$J$7,0))</f>
        <v>0</v>
      </c>
      <c r="AE93" s="190">
        <f>SUM(IF(P93=0,L93*calc!$J$4,0),IF(Q93=0,M93*calc!$J$5,0),IF(R93=0,N93*calc!$J$6,0),IF(S93=0,O93*calc!$J$7,0))</f>
        <v>0</v>
      </c>
    </row>
    <row r="94" spans="1:31" s="1" customFormat="1" ht="30.75" hidden="1" customHeight="1" thickTop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198"/>
      <c r="E94" s="199"/>
      <c r="F94" s="64" t="str">
        <f>IF(E94="","",'Celkový poplatek'!$C$2)</f>
        <v/>
      </c>
      <c r="G94" s="11"/>
      <c r="H94" s="206"/>
      <c r="I94" s="207"/>
      <c r="J94" s="207"/>
      <c r="K94" s="208"/>
      <c r="L94" s="209"/>
      <c r="M94" s="207"/>
      <c r="N94" s="207"/>
      <c r="O94" s="210"/>
      <c r="P94" s="159" t="str">
        <f t="shared" si="10"/>
        <v>N/A</v>
      </c>
      <c r="Q94" s="30" t="str">
        <f t="shared" si="8"/>
        <v>N/A</v>
      </c>
      <c r="R94" s="30" t="str">
        <f t="shared" si="8"/>
        <v>N/A</v>
      </c>
      <c r="S94" s="31" t="str">
        <f t="shared" si="8"/>
        <v>N/A</v>
      </c>
      <c r="T94" s="22">
        <f t="shared" si="9"/>
        <v>0</v>
      </c>
      <c r="U94" s="17">
        <f>IF(H94&gt;0,Y94,L94*calc!$J$4)</f>
        <v>0</v>
      </c>
      <c r="V94" s="14">
        <f>IF(I94&gt;0,Z94,M94*calc!$J$5)</f>
        <v>0</v>
      </c>
      <c r="W94" s="14">
        <f>IF(J94&gt;0,AA94,N94*calc!$J$6)</f>
        <v>0</v>
      </c>
      <c r="X94" s="18">
        <f>IF(K94&gt;0,AB94,O94*calc!$J$7)</f>
        <v>0</v>
      </c>
      <c r="Y94" s="151" t="str">
        <f>IF(H94&gt;0,IF(((L94/H94)*100)&lt;=70,0,L94*calc!$J$4),"N/A")</f>
        <v>N/A</v>
      </c>
      <c r="Z94" s="149" t="str">
        <f>IF(I94&gt;0,IF(((M94/I94)*100)&lt;=45,0,M94*calc!$J$5),"N/A")</f>
        <v>N/A</v>
      </c>
      <c r="AA94" s="149" t="str">
        <f>IF(J94&gt;0,IF(((N94/J94)*100)&lt;=45,0,N94*calc!$J$6),"N/A")</f>
        <v>N/A</v>
      </c>
      <c r="AB94" s="150" t="str">
        <f>IF(K94&gt;0,IF(((O94/K94)*100)&lt;=70,0,O94*calc!$J$7),"N/A")</f>
        <v>N/A</v>
      </c>
      <c r="AC94" s="113"/>
      <c r="AD94" s="190">
        <f>SUM(IF(O94=0,K94*calc!$J$4,0),IF(P94=0,L94*calc!$J$5,0),IF(Q94=0,M94*calc!$J$6,0),IF(R94=0,N94*calc!$J$7,0))</f>
        <v>0</v>
      </c>
      <c r="AE94" s="190">
        <f>SUM(IF(P94=0,L94*calc!$J$4,0),IF(Q94=0,M94*calc!$J$5,0),IF(R94=0,N94*calc!$J$6,0),IF(S94=0,O94*calc!$J$7,0))</f>
        <v>0</v>
      </c>
    </row>
    <row r="95" spans="1:31" s="1" customFormat="1" ht="30.75" hidden="1" customHeight="1" thickTop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198"/>
      <c r="E95" s="199"/>
      <c r="F95" s="64" t="str">
        <f>IF(E95="","",'Celkový poplatek'!$C$2)</f>
        <v/>
      </c>
      <c r="G95" s="11"/>
      <c r="H95" s="206"/>
      <c r="I95" s="207"/>
      <c r="J95" s="207"/>
      <c r="K95" s="208"/>
      <c r="L95" s="209"/>
      <c r="M95" s="207"/>
      <c r="N95" s="207"/>
      <c r="O95" s="210"/>
      <c r="P95" s="159" t="str">
        <f t="shared" si="10"/>
        <v>N/A</v>
      </c>
      <c r="Q95" s="30" t="str">
        <f t="shared" si="8"/>
        <v>N/A</v>
      </c>
      <c r="R95" s="30" t="str">
        <f t="shared" si="8"/>
        <v>N/A</v>
      </c>
      <c r="S95" s="31" t="str">
        <f t="shared" si="8"/>
        <v>N/A</v>
      </c>
      <c r="T95" s="22">
        <f t="shared" si="9"/>
        <v>0</v>
      </c>
      <c r="U95" s="17">
        <f>IF(H95&gt;0,Y95,L95*calc!$J$4)</f>
        <v>0</v>
      </c>
      <c r="V95" s="14">
        <f>IF(I95&gt;0,Z95,M95*calc!$J$5)</f>
        <v>0</v>
      </c>
      <c r="W95" s="14">
        <f>IF(J95&gt;0,AA95,N95*calc!$J$6)</f>
        <v>0</v>
      </c>
      <c r="X95" s="18">
        <f>IF(K95&gt;0,AB95,O95*calc!$J$7)</f>
        <v>0</v>
      </c>
      <c r="Y95" s="151" t="str">
        <f>IF(H95&gt;0,IF(((L95/H95)*100)&lt;=70,0,L95*calc!$J$4),"N/A")</f>
        <v>N/A</v>
      </c>
      <c r="Z95" s="149" t="str">
        <f>IF(I95&gt;0,IF(((M95/I95)*100)&lt;=45,0,M95*calc!$J$5),"N/A")</f>
        <v>N/A</v>
      </c>
      <c r="AA95" s="149" t="str">
        <f>IF(J95&gt;0,IF(((N95/J95)*100)&lt;=45,0,N95*calc!$J$6),"N/A")</f>
        <v>N/A</v>
      </c>
      <c r="AB95" s="150" t="str">
        <f>IF(K95&gt;0,IF(((O95/K95)*100)&lt;=70,0,O95*calc!$J$7),"N/A")</f>
        <v>N/A</v>
      </c>
      <c r="AC95" s="113"/>
      <c r="AD95" s="190">
        <f>SUM(IF(O95=0,K95*calc!$J$4,0),IF(P95=0,L95*calc!$J$5,0),IF(Q95=0,M95*calc!$J$6,0),IF(R95=0,N95*calc!$J$7,0))</f>
        <v>0</v>
      </c>
      <c r="AE95" s="190">
        <f>SUM(IF(P95=0,L95*calc!$J$4,0),IF(Q95=0,M95*calc!$J$5,0),IF(R95=0,N95*calc!$J$6,0),IF(S95=0,O95*calc!$J$7,0))</f>
        <v>0</v>
      </c>
    </row>
    <row r="96" spans="1:31" s="1" customFormat="1" ht="30.75" hidden="1" customHeight="1" thickTop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198"/>
      <c r="E96" s="199"/>
      <c r="F96" s="64" t="str">
        <f>IF(E96="","",'Celkový poplatek'!$C$2)</f>
        <v/>
      </c>
      <c r="G96" s="11"/>
      <c r="H96" s="206"/>
      <c r="I96" s="207"/>
      <c r="J96" s="207"/>
      <c r="K96" s="208"/>
      <c r="L96" s="209"/>
      <c r="M96" s="207"/>
      <c r="N96" s="207"/>
      <c r="O96" s="210"/>
      <c r="P96" s="159" t="str">
        <f t="shared" si="10"/>
        <v>N/A</v>
      </c>
      <c r="Q96" s="30" t="str">
        <f t="shared" si="8"/>
        <v>N/A</v>
      </c>
      <c r="R96" s="30" t="str">
        <f t="shared" si="8"/>
        <v>N/A</v>
      </c>
      <c r="S96" s="31" t="str">
        <f t="shared" si="8"/>
        <v>N/A</v>
      </c>
      <c r="T96" s="22">
        <f t="shared" si="9"/>
        <v>0</v>
      </c>
      <c r="U96" s="17">
        <f>IF(H96&gt;0,Y96,L96*calc!$J$4)</f>
        <v>0</v>
      </c>
      <c r="V96" s="14">
        <f>IF(I96&gt;0,Z96,M96*calc!$J$5)</f>
        <v>0</v>
      </c>
      <c r="W96" s="14">
        <f>IF(J96&gt;0,AA96,N96*calc!$J$6)</f>
        <v>0</v>
      </c>
      <c r="X96" s="18">
        <f>IF(K96&gt;0,AB96,O96*calc!$J$7)</f>
        <v>0</v>
      </c>
      <c r="Y96" s="151" t="str">
        <f>IF(H96&gt;0,IF(((L96/H96)*100)&lt;=70,0,L96*calc!$J$4),"N/A")</f>
        <v>N/A</v>
      </c>
      <c r="Z96" s="149" t="str">
        <f>IF(I96&gt;0,IF(((M96/I96)*100)&lt;=45,0,M96*calc!$J$5),"N/A")</f>
        <v>N/A</v>
      </c>
      <c r="AA96" s="149" t="str">
        <f>IF(J96&gt;0,IF(((N96/J96)*100)&lt;=45,0,N96*calc!$J$6),"N/A")</f>
        <v>N/A</v>
      </c>
      <c r="AB96" s="150" t="str">
        <f>IF(K96&gt;0,IF(((O96/K96)*100)&lt;=70,0,O96*calc!$J$7),"N/A")</f>
        <v>N/A</v>
      </c>
      <c r="AC96" s="113"/>
      <c r="AD96" s="190">
        <f>SUM(IF(O96=0,K96*calc!$J$4,0),IF(P96=0,L96*calc!$J$5,0),IF(Q96=0,M96*calc!$J$6,0),IF(R96=0,N96*calc!$J$7,0))</f>
        <v>0</v>
      </c>
      <c r="AE96" s="190">
        <f>SUM(IF(P96=0,L96*calc!$J$4,0),IF(Q96=0,M96*calc!$J$5,0),IF(R96=0,N96*calc!$J$6,0),IF(S96=0,O96*calc!$J$7,0))</f>
        <v>0</v>
      </c>
    </row>
    <row r="97" spans="1:31" s="1" customFormat="1" ht="30.75" hidden="1" customHeight="1" thickTop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198"/>
      <c r="E97" s="199"/>
      <c r="F97" s="64" t="str">
        <f>IF(E97="","",'Celkový poplatek'!$C$2)</f>
        <v/>
      </c>
      <c r="G97" s="11"/>
      <c r="H97" s="206"/>
      <c r="I97" s="207"/>
      <c r="J97" s="207"/>
      <c r="K97" s="208"/>
      <c r="L97" s="209"/>
      <c r="M97" s="207"/>
      <c r="N97" s="207"/>
      <c r="O97" s="210"/>
      <c r="P97" s="159" t="str">
        <f t="shared" si="10"/>
        <v>N/A</v>
      </c>
      <c r="Q97" s="30" t="str">
        <f t="shared" si="8"/>
        <v>N/A</v>
      </c>
      <c r="R97" s="30" t="str">
        <f t="shared" si="8"/>
        <v>N/A</v>
      </c>
      <c r="S97" s="31" t="str">
        <f t="shared" si="8"/>
        <v>N/A</v>
      </c>
      <c r="T97" s="22">
        <f t="shared" si="9"/>
        <v>0</v>
      </c>
      <c r="U97" s="17">
        <f>IF(H97&gt;0,Y97,L97*calc!$J$4)</f>
        <v>0</v>
      </c>
      <c r="V97" s="14">
        <f>IF(I97&gt;0,Z97,M97*calc!$J$5)</f>
        <v>0</v>
      </c>
      <c r="W97" s="14">
        <f>IF(J97&gt;0,AA97,N97*calc!$J$6)</f>
        <v>0</v>
      </c>
      <c r="X97" s="18">
        <f>IF(K97&gt;0,AB97,O97*calc!$J$7)</f>
        <v>0</v>
      </c>
      <c r="Y97" s="151" t="str">
        <f>IF(H97&gt;0,IF(((L97/H97)*100)&lt;=70,0,L97*calc!$J$4),"N/A")</f>
        <v>N/A</v>
      </c>
      <c r="Z97" s="149" t="str">
        <f>IF(I97&gt;0,IF(((M97/I97)*100)&lt;=45,0,M97*calc!$J$5),"N/A")</f>
        <v>N/A</v>
      </c>
      <c r="AA97" s="149" t="str">
        <f>IF(J97&gt;0,IF(((N97/J97)*100)&lt;=45,0,N97*calc!$J$6),"N/A")</f>
        <v>N/A</v>
      </c>
      <c r="AB97" s="150" t="str">
        <f>IF(K97&gt;0,IF(((O97/K97)*100)&lt;=70,0,O97*calc!$J$7),"N/A")</f>
        <v>N/A</v>
      </c>
      <c r="AC97" s="113"/>
      <c r="AD97" s="190">
        <f>SUM(IF(O97=0,K97*calc!$J$4,0),IF(P97=0,L97*calc!$J$5,0),IF(Q97=0,M97*calc!$J$6,0),IF(R97=0,N97*calc!$J$7,0))</f>
        <v>0</v>
      </c>
      <c r="AE97" s="190">
        <f>SUM(IF(P97=0,L97*calc!$J$4,0),IF(Q97=0,M97*calc!$J$5,0),IF(R97=0,N97*calc!$J$6,0),IF(S97=0,O97*calc!$J$7,0))</f>
        <v>0</v>
      </c>
    </row>
    <row r="98" spans="1:31" s="1" customFormat="1" ht="30.75" hidden="1" customHeight="1" thickTop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198"/>
      <c r="E98" s="199"/>
      <c r="F98" s="64" t="str">
        <f>IF(E98="","",'Celkový poplatek'!$C$2)</f>
        <v/>
      </c>
      <c r="G98" s="11"/>
      <c r="H98" s="206"/>
      <c r="I98" s="207"/>
      <c r="J98" s="207"/>
      <c r="K98" s="208"/>
      <c r="L98" s="209"/>
      <c r="M98" s="207"/>
      <c r="N98" s="207"/>
      <c r="O98" s="210"/>
      <c r="P98" s="159" t="str">
        <f t="shared" si="10"/>
        <v>N/A</v>
      </c>
      <c r="Q98" s="30" t="str">
        <f t="shared" si="8"/>
        <v>N/A</v>
      </c>
      <c r="R98" s="30" t="str">
        <f t="shared" si="8"/>
        <v>N/A</v>
      </c>
      <c r="S98" s="31" t="str">
        <f t="shared" si="8"/>
        <v>N/A</v>
      </c>
      <c r="T98" s="22">
        <f t="shared" si="9"/>
        <v>0</v>
      </c>
      <c r="U98" s="17">
        <f>IF(H98&gt;0,Y98,L98*calc!$J$4)</f>
        <v>0</v>
      </c>
      <c r="V98" s="14">
        <f>IF(I98&gt;0,Z98,M98*calc!$J$5)</f>
        <v>0</v>
      </c>
      <c r="W98" s="14">
        <f>IF(J98&gt;0,AA98,N98*calc!$J$6)</f>
        <v>0</v>
      </c>
      <c r="X98" s="18">
        <f>IF(K98&gt;0,AB98,O98*calc!$J$7)</f>
        <v>0</v>
      </c>
      <c r="Y98" s="151" t="str">
        <f>IF(H98&gt;0,IF(((L98/H98)*100)&lt;=70,0,L98*calc!$J$4),"N/A")</f>
        <v>N/A</v>
      </c>
      <c r="Z98" s="149" t="str">
        <f>IF(I98&gt;0,IF(((M98/I98)*100)&lt;=45,0,M98*calc!$J$5),"N/A")</f>
        <v>N/A</v>
      </c>
      <c r="AA98" s="149" t="str">
        <f>IF(J98&gt;0,IF(((N98/J98)*100)&lt;=45,0,N98*calc!$J$6),"N/A")</f>
        <v>N/A</v>
      </c>
      <c r="AB98" s="150" t="str">
        <f>IF(K98&gt;0,IF(((O98/K98)*100)&lt;=70,0,O98*calc!$J$7),"N/A")</f>
        <v>N/A</v>
      </c>
      <c r="AC98" s="113"/>
      <c r="AD98" s="190">
        <f>SUM(IF(O98=0,K98*calc!$J$4,0),IF(P98=0,L98*calc!$J$5,0),IF(Q98=0,M98*calc!$J$6,0),IF(R98=0,N98*calc!$J$7,0))</f>
        <v>0</v>
      </c>
      <c r="AE98" s="190">
        <f>SUM(IF(P98=0,L98*calc!$J$4,0),IF(Q98=0,M98*calc!$J$5,0),IF(R98=0,N98*calc!$J$6,0),IF(S98=0,O98*calc!$J$7,0))</f>
        <v>0</v>
      </c>
    </row>
    <row r="99" spans="1:31" s="1" customFormat="1" ht="30.75" hidden="1" customHeight="1" thickTop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198"/>
      <c r="E99" s="199"/>
      <c r="F99" s="64" t="str">
        <f>IF(E99="","",'Celkový poplatek'!$C$2)</f>
        <v/>
      </c>
      <c r="G99" s="11"/>
      <c r="H99" s="206"/>
      <c r="I99" s="207"/>
      <c r="J99" s="207"/>
      <c r="K99" s="208"/>
      <c r="L99" s="209"/>
      <c r="M99" s="207"/>
      <c r="N99" s="207"/>
      <c r="O99" s="210"/>
      <c r="P99" s="159" t="str">
        <f t="shared" si="10"/>
        <v>N/A</v>
      </c>
      <c r="Q99" s="30" t="str">
        <f t="shared" si="8"/>
        <v>N/A</v>
      </c>
      <c r="R99" s="30" t="str">
        <f t="shared" si="8"/>
        <v>N/A</v>
      </c>
      <c r="S99" s="31" t="str">
        <f t="shared" si="8"/>
        <v>N/A</v>
      </c>
      <c r="T99" s="22">
        <f t="shared" si="9"/>
        <v>0</v>
      </c>
      <c r="U99" s="17">
        <f>IF(H99&gt;0,Y99,L99*calc!$J$4)</f>
        <v>0</v>
      </c>
      <c r="V99" s="14">
        <f>IF(I99&gt;0,Z99,M99*calc!$J$5)</f>
        <v>0</v>
      </c>
      <c r="W99" s="14">
        <f>IF(J99&gt;0,AA99,N99*calc!$J$6)</f>
        <v>0</v>
      </c>
      <c r="X99" s="18">
        <f>IF(K99&gt;0,AB99,O99*calc!$J$7)</f>
        <v>0</v>
      </c>
      <c r="Y99" s="151" t="str">
        <f>IF(H99&gt;0,IF(((L99/H99)*100)&lt;=70,0,L99*calc!$J$4),"N/A")</f>
        <v>N/A</v>
      </c>
      <c r="Z99" s="149" t="str">
        <f>IF(I99&gt;0,IF(((M99/I99)*100)&lt;=45,0,M99*calc!$J$5),"N/A")</f>
        <v>N/A</v>
      </c>
      <c r="AA99" s="149" t="str">
        <f>IF(J99&gt;0,IF(((N99/J99)*100)&lt;=45,0,N99*calc!$J$6),"N/A")</f>
        <v>N/A</v>
      </c>
      <c r="AB99" s="150" t="str">
        <f>IF(K99&gt;0,IF(((O99/K99)*100)&lt;=70,0,O99*calc!$J$7),"N/A")</f>
        <v>N/A</v>
      </c>
      <c r="AC99" s="113"/>
      <c r="AD99" s="190">
        <f>SUM(IF(O99=0,K99*calc!$J$4,0),IF(P99=0,L99*calc!$J$5,0),IF(Q99=0,M99*calc!$J$6,0),IF(R99=0,N99*calc!$J$7,0))</f>
        <v>0</v>
      </c>
      <c r="AE99" s="190">
        <f>SUM(IF(P99=0,L99*calc!$J$4,0),IF(Q99=0,M99*calc!$J$5,0),IF(R99=0,N99*calc!$J$6,0),IF(S99=0,O99*calc!$J$7,0))</f>
        <v>0</v>
      </c>
    </row>
    <row r="100" spans="1:31" s="1" customFormat="1" ht="30.75" hidden="1" customHeight="1" thickTop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198"/>
      <c r="E100" s="199"/>
      <c r="F100" s="64" t="str">
        <f>IF(E100="","",'Celkový poplatek'!$C$2)</f>
        <v/>
      </c>
      <c r="G100" s="11"/>
      <c r="H100" s="206"/>
      <c r="I100" s="207"/>
      <c r="J100" s="207"/>
      <c r="K100" s="208"/>
      <c r="L100" s="209"/>
      <c r="M100" s="207"/>
      <c r="N100" s="207"/>
      <c r="O100" s="210"/>
      <c r="P100" s="159" t="str">
        <f t="shared" si="10"/>
        <v>N/A</v>
      </c>
      <c r="Q100" s="30" t="str">
        <f t="shared" si="8"/>
        <v>N/A</v>
      </c>
      <c r="R100" s="30" t="str">
        <f t="shared" si="8"/>
        <v>N/A</v>
      </c>
      <c r="S100" s="31" t="str">
        <f t="shared" si="8"/>
        <v>N/A</v>
      </c>
      <c r="T100" s="22">
        <f t="shared" si="9"/>
        <v>0</v>
      </c>
      <c r="U100" s="17">
        <f>IF(H100&gt;0,Y100,L100*calc!$J$4)</f>
        <v>0</v>
      </c>
      <c r="V100" s="14">
        <f>IF(I100&gt;0,Z100,M100*calc!$J$5)</f>
        <v>0</v>
      </c>
      <c r="W100" s="14">
        <f>IF(J100&gt;0,AA100,N100*calc!$J$6)</f>
        <v>0</v>
      </c>
      <c r="X100" s="18">
        <f>IF(K100&gt;0,AB100,O100*calc!$J$7)</f>
        <v>0</v>
      </c>
      <c r="Y100" s="151" t="str">
        <f>IF(H100&gt;0,IF(((L100/H100)*100)&lt;=70,0,L100*calc!$J$4),"N/A")</f>
        <v>N/A</v>
      </c>
      <c r="Z100" s="149" t="str">
        <f>IF(I100&gt;0,IF(((M100/I100)*100)&lt;=45,0,M100*calc!$J$5),"N/A")</f>
        <v>N/A</v>
      </c>
      <c r="AA100" s="149" t="str">
        <f>IF(J100&gt;0,IF(((N100/J100)*100)&lt;=45,0,N100*calc!$J$6),"N/A")</f>
        <v>N/A</v>
      </c>
      <c r="AB100" s="150" t="str">
        <f>IF(K100&gt;0,IF(((O100/K100)*100)&lt;=70,0,O100*calc!$J$7),"N/A")</f>
        <v>N/A</v>
      </c>
      <c r="AC100" s="114"/>
      <c r="AD100" s="190">
        <f>SUM(IF(O100=0,K100*calc!$J$4,0),IF(P100=0,L100*calc!$J$5,0),IF(Q100=0,M100*calc!$J$6,0),IF(R100=0,N100*calc!$J$7,0))</f>
        <v>0</v>
      </c>
      <c r="AE100" s="190">
        <f>SUM(IF(P100=0,L100*calc!$J$4,0),IF(Q100=0,M100*calc!$J$5,0),IF(R100=0,N100*calc!$J$6,0),IF(S100=0,O100*calc!$J$7,0))</f>
        <v>0</v>
      </c>
    </row>
    <row r="101" spans="1:31" s="1" customFormat="1" ht="30.75" customHeight="1" thickTop="1" thickBot="1" x14ac:dyDescent="0.3">
      <c r="A101" s="50" t="s">
        <v>108</v>
      </c>
      <c r="B101" s="146" t="str">
        <f>IF(E101="","",'Celkový poplatek'!$D$2)</f>
        <v/>
      </c>
      <c r="C101" s="148" t="str">
        <f>IF(E101="","",'Celkový poplatek'!$E$2)</f>
        <v/>
      </c>
      <c r="D101" s="200"/>
      <c r="E101" s="201"/>
      <c r="F101" s="138" t="str">
        <f>IF(E101="","",'Celkový poplatek'!$C$2)</f>
        <v/>
      </c>
      <c r="G101" s="12"/>
      <c r="H101" s="211"/>
      <c r="I101" s="212"/>
      <c r="J101" s="212"/>
      <c r="K101" s="213"/>
      <c r="L101" s="214"/>
      <c r="M101" s="212"/>
      <c r="N101" s="212"/>
      <c r="O101" s="215"/>
      <c r="P101" s="160" t="str">
        <f t="shared" si="10"/>
        <v>N/A</v>
      </c>
      <c r="Q101" s="42" t="str">
        <f t="shared" si="8"/>
        <v>N/A</v>
      </c>
      <c r="R101" s="42" t="str">
        <f t="shared" si="8"/>
        <v>N/A</v>
      </c>
      <c r="S101" s="43" t="str">
        <f t="shared" si="8"/>
        <v>N/A</v>
      </c>
      <c r="T101" s="44">
        <f t="shared" si="9"/>
        <v>0</v>
      </c>
      <c r="U101" s="45">
        <f>IF(H101&gt;0,Y101,L101*calc!$J$4)</f>
        <v>0</v>
      </c>
      <c r="V101" s="41">
        <f>IF(I101&gt;0,Z101,M101*calc!$J$5)</f>
        <v>0</v>
      </c>
      <c r="W101" s="41">
        <f>IF(J101&gt;0,AA101,N101*calc!$J$6)</f>
        <v>0</v>
      </c>
      <c r="X101" s="46">
        <f>IF(K101&gt;0,AB101,O101*calc!$J$7)</f>
        <v>0</v>
      </c>
      <c r="Y101" s="152" t="str">
        <f>IF(H101&gt;0,IF(((L101/H101)*100)&lt;=70,0,L101*calc!$J$4),"N/A")</f>
        <v>N/A</v>
      </c>
      <c r="Z101" s="153" t="str">
        <f>IF(I101&gt;0,IF(((M101/I101)*100)&lt;=45,0,M101*calc!$J$5),"N/A")</f>
        <v>N/A</v>
      </c>
      <c r="AA101" s="153" t="str">
        <f>IF(J101&gt;0,IF(((N101/J101)*100)&lt;=45,0,N101*calc!$J$6),"N/A")</f>
        <v>N/A</v>
      </c>
      <c r="AB101" s="154" t="str">
        <f>IF(K101&gt;0,IF(((O101/K101)*100)&lt;=70,0,O101*calc!$J$7),"N/A")</f>
        <v>N/A</v>
      </c>
      <c r="AC101" s="115"/>
      <c r="AD101" s="190">
        <f>SUM(IF(O101=0,K101*calc!$J$4,0),IF(P101=0,L101*calc!$J$5,0),IF(Q101=0,M101*calc!$J$6,0),IF(R101=0,N101*calc!$J$7,0))</f>
        <v>0</v>
      </c>
      <c r="AE101" s="190">
        <f>SUM(IF(P101=0,L101*calc!$J$4,0),IF(Q101=0,M101*calc!$J$5,0),IF(R101=0,N101*calc!$J$6,0),IF(S101=0,O101*calc!$J$7,0))</f>
        <v>0</v>
      </c>
    </row>
    <row r="102" spans="1:31" ht="16.5" thickTop="1" thickBot="1" x14ac:dyDescent="0.3">
      <c r="F102" s="2"/>
      <c r="AD102" s="266">
        <f>SUM(AD5:AD101)</f>
        <v>0</v>
      </c>
      <c r="AE102" s="266">
        <f>SUM(AE5:AE101)</f>
        <v>0</v>
      </c>
    </row>
    <row r="103" spans="1:31" ht="15.75" thickTop="1" x14ac:dyDescent="0.25">
      <c r="F103" s="2"/>
    </row>
    <row r="104" spans="1:31" ht="68.25" customHeight="1" x14ac:dyDescent="0.25">
      <c r="A104" s="283" t="s">
        <v>188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58">
        <f>SUM(L5:L101)</f>
        <v>0</v>
      </c>
      <c r="M104" s="258">
        <f>SUM(M5:M101)</f>
        <v>0</v>
      </c>
      <c r="N104" s="258">
        <f>SUM(N5:N101)</f>
        <v>0</v>
      </c>
      <c r="O104" s="258">
        <f>SUM(O5:O101)</f>
        <v>0</v>
      </c>
      <c r="P104" s="259"/>
      <c r="Q104" s="259"/>
      <c r="R104" s="259"/>
      <c r="S104" s="259"/>
      <c r="T104" s="2"/>
    </row>
    <row r="105" spans="1:31" ht="34.5" customHeight="1" x14ac:dyDescent="0.25">
      <c r="A105" s="283" t="s">
        <v>181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39">
        <f>SUM(U5:U101)</f>
        <v>0</v>
      </c>
      <c r="Q105" s="39">
        <f>SUM(V5:V101)</f>
        <v>0</v>
      </c>
      <c r="R105" s="39">
        <f>SUM(W5:W101)</f>
        <v>0</v>
      </c>
      <c r="S105" s="39">
        <f>SUM(X5:X101)</f>
        <v>0</v>
      </c>
      <c r="T105" s="33"/>
    </row>
    <row r="108" spans="1:31" ht="23.25" x14ac:dyDescent="0.35">
      <c r="H108" s="32"/>
    </row>
    <row r="109" spans="1:31" x14ac:dyDescent="0.25">
      <c r="H109" s="13"/>
    </row>
    <row r="110" spans="1:31" x14ac:dyDescent="0.25">
      <c r="H110" s="13"/>
    </row>
  </sheetData>
  <mergeCells count="11">
    <mergeCell ref="A105:O105"/>
    <mergeCell ref="U2:AB2"/>
    <mergeCell ref="B2:E2"/>
    <mergeCell ref="H2:K2"/>
    <mergeCell ref="L2:O2"/>
    <mergeCell ref="P2:T2"/>
    <mergeCell ref="F2:F3"/>
    <mergeCell ref="G2:G3"/>
    <mergeCell ref="U3:X3"/>
    <mergeCell ref="Y3:AB3"/>
    <mergeCell ref="A104:K104"/>
  </mergeCells>
  <conditionalFormatting sqref="B102:C103">
    <cfRule type="cellIs" dxfId="48" priority="50" operator="equal">
      <formula>0</formula>
    </cfRule>
  </conditionalFormatting>
  <conditionalFormatting sqref="F102:F103">
    <cfRule type="cellIs" dxfId="47" priority="49" operator="equal">
      <formula>0</formula>
    </cfRule>
  </conditionalFormatting>
  <conditionalFormatting sqref="F5:F101">
    <cfRule type="cellIs" dxfId="46" priority="31" operator="equal">
      <formula>0</formula>
    </cfRule>
  </conditionalFormatting>
  <conditionalFormatting sqref="Q15:S101 P10:P101 Q5:S12">
    <cfRule type="cellIs" dxfId="45" priority="23" operator="greaterThan">
      <formula>0</formula>
    </cfRule>
  </conditionalFormatting>
  <conditionalFormatting sqref="P6:P9">
    <cfRule type="cellIs" dxfId="44" priority="22" operator="greaterThan">
      <formula>0</formula>
    </cfRule>
  </conditionalFormatting>
  <conditionalFormatting sqref="P4">
    <cfRule type="expression" dxfId="43" priority="21">
      <formula>P4&gt;0</formula>
    </cfRule>
  </conditionalFormatting>
  <conditionalFormatting sqref="Q4">
    <cfRule type="expression" dxfId="42" priority="20">
      <formula>Q4&gt;0</formula>
    </cfRule>
  </conditionalFormatting>
  <conditionalFormatting sqref="R4:S4">
    <cfRule type="expression" dxfId="41" priority="19">
      <formula>R4&gt;0</formula>
    </cfRule>
  </conditionalFormatting>
  <conditionalFormatting sqref="P5">
    <cfRule type="expression" dxfId="40" priority="18">
      <formula>P5&gt;0</formula>
    </cfRule>
  </conditionalFormatting>
  <conditionalFormatting sqref="Q13:S14">
    <cfRule type="cellIs" dxfId="39" priority="13" operator="greaterThan">
      <formula>0</formula>
    </cfRule>
  </conditionalFormatting>
  <conditionalFormatting sqref="F4">
    <cfRule type="cellIs" dxfId="38" priority="10" operator="equal">
      <formula>0</formula>
    </cfRule>
  </conditionalFormatting>
  <conditionalFormatting sqref="L104:O104">
    <cfRule type="cellIs" dxfId="37" priority="9" operator="equal">
      <formula>0</formula>
    </cfRule>
  </conditionalFormatting>
  <conditionalFormatting sqref="B4:C4">
    <cfRule type="cellIs" dxfId="36" priority="5" operator="equal">
      <formula>0</formula>
    </cfRule>
  </conditionalFormatting>
  <conditionalFormatting sqref="B6:C101">
    <cfRule type="cellIs" dxfId="35" priority="3" operator="equal">
      <formula>0</formula>
    </cfRule>
  </conditionalFormatting>
  <conditionalFormatting sqref="B5:C5">
    <cfRule type="cellIs" dxfId="34" priority="2" operator="equal">
      <formula>0</formula>
    </cfRule>
  </conditionalFormatting>
  <conditionalFormatting sqref="P5:S101">
    <cfRule type="containsText" dxfId="33" priority="1" operator="containsText" text="N/A">
      <formula>NOT(ISERROR(SEARCH("N/A",P5)))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703125" defaultRowHeight="15" x14ac:dyDescent="0.25"/>
  <cols>
    <col min="1" max="1" width="23" customWidth="1"/>
    <col min="2" max="3" width="15.85546875" customWidth="1"/>
    <col min="4" max="4" width="11.5703125" customWidth="1"/>
    <col min="5" max="5" width="24.5703125" customWidth="1"/>
    <col min="6" max="6" width="7.85546875" customWidth="1"/>
    <col min="7" max="10" width="8.7109375" customWidth="1"/>
    <col min="11" max="14" width="9.140625" customWidth="1"/>
    <col min="15" max="18" width="11.7109375" customWidth="1"/>
    <col min="19" max="22" width="18" customWidth="1"/>
    <col min="23" max="23" width="14.7109375" customWidth="1"/>
    <col min="24" max="31" width="7.140625" style="4" hidden="1" customWidth="1"/>
    <col min="32" max="32" width="54.140625" customWidth="1"/>
    <col min="33" max="33" width="21.42578125" hidden="1" customWidth="1"/>
    <col min="34" max="34" width="24.5703125" hidden="1" customWidth="1"/>
  </cols>
  <sheetData>
    <row r="1" spans="1:34" ht="37.5" customHeight="1" thickBot="1" x14ac:dyDescent="0.3">
      <c r="A1" s="193" t="s">
        <v>206</v>
      </c>
    </row>
    <row r="2" spans="1:34" s="3" customFormat="1" ht="73.5" customHeight="1" thickTop="1" x14ac:dyDescent="0.25">
      <c r="A2" s="47" t="s">
        <v>10</v>
      </c>
      <c r="B2" s="287" t="s">
        <v>173</v>
      </c>
      <c r="C2" s="287"/>
      <c r="D2" s="287"/>
      <c r="E2" s="287"/>
      <c r="F2" s="287" t="s">
        <v>0</v>
      </c>
      <c r="G2" s="300" t="s">
        <v>202</v>
      </c>
      <c r="H2" s="301"/>
      <c r="I2" s="301"/>
      <c r="J2" s="302"/>
      <c r="K2" s="300" t="s">
        <v>182</v>
      </c>
      <c r="L2" s="301"/>
      <c r="M2" s="301"/>
      <c r="N2" s="302"/>
      <c r="O2" s="303" t="s">
        <v>204</v>
      </c>
      <c r="P2" s="303"/>
      <c r="Q2" s="303"/>
      <c r="R2" s="303"/>
      <c r="S2" s="304" t="s">
        <v>203</v>
      </c>
      <c r="T2" s="305"/>
      <c r="U2" s="305"/>
      <c r="V2" s="305"/>
      <c r="W2" s="306"/>
      <c r="X2" s="299" t="s">
        <v>109</v>
      </c>
      <c r="Y2" s="299"/>
      <c r="Z2" s="299"/>
      <c r="AA2" s="299"/>
      <c r="AB2" s="299"/>
      <c r="AC2" s="299"/>
      <c r="AD2" s="299"/>
      <c r="AE2" s="299"/>
      <c r="AF2" s="69" t="s">
        <v>125</v>
      </c>
      <c r="AG2" s="191" t="s">
        <v>184</v>
      </c>
      <c r="AH2" s="191" t="s">
        <v>184</v>
      </c>
    </row>
    <row r="3" spans="1:34" s="3" customFormat="1" ht="153.75" customHeight="1" thickBot="1" x14ac:dyDescent="0.3">
      <c r="A3" s="48" t="s">
        <v>11</v>
      </c>
      <c r="B3" s="53" t="s">
        <v>1</v>
      </c>
      <c r="C3" s="53" t="s">
        <v>2</v>
      </c>
      <c r="D3" s="53" t="s">
        <v>128</v>
      </c>
      <c r="E3" s="53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70" t="s">
        <v>198</v>
      </c>
      <c r="T3" s="6" t="s">
        <v>199</v>
      </c>
      <c r="U3" s="6" t="s">
        <v>200</v>
      </c>
      <c r="V3" s="6" t="s">
        <v>201</v>
      </c>
      <c r="W3" s="19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111</v>
      </c>
      <c r="AG3" s="257" t="s">
        <v>224</v>
      </c>
      <c r="AH3" s="257" t="s">
        <v>225</v>
      </c>
    </row>
    <row r="4" spans="1:34" s="65" customFormat="1" ht="76.5" customHeight="1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2018</v>
      </c>
      <c r="G4" s="87">
        <v>100</v>
      </c>
      <c r="H4" s="88">
        <v>40</v>
      </c>
      <c r="I4" s="88">
        <v>80</v>
      </c>
      <c r="J4" s="89"/>
      <c r="K4" s="90">
        <v>49</v>
      </c>
      <c r="L4" s="88">
        <v>20</v>
      </c>
      <c r="M4" s="88">
        <v>45</v>
      </c>
      <c r="N4" s="91"/>
      <c r="O4" s="90">
        <v>1</v>
      </c>
      <c r="P4" s="88">
        <v>120</v>
      </c>
      <c r="Q4" s="88">
        <v>1</v>
      </c>
      <c r="R4" s="91"/>
      <c r="S4" s="23">
        <f>IF(G4&gt;0,AB4,X4)</f>
        <v>0</v>
      </c>
      <c r="T4" s="24">
        <f t="shared" ref="T4:V4" si="0">IF(H4&gt;0,AC4,Y4)</f>
        <v>67200</v>
      </c>
      <c r="U4" s="24">
        <f t="shared" si="0"/>
        <v>440</v>
      </c>
      <c r="V4" s="67">
        <f t="shared" si="0"/>
        <v>0</v>
      </c>
      <c r="W4" s="68">
        <f>+X4+Y4+Z4+AA4</f>
        <v>67640</v>
      </c>
      <c r="X4" s="72">
        <f>IF(G4&gt;0,AB4,O4*calc!$J$4)</f>
        <v>0</v>
      </c>
      <c r="Y4" s="72">
        <f>IF(H4&gt;0,AC4,P4*calc!$J$5)</f>
        <v>67200</v>
      </c>
      <c r="Z4" s="72">
        <f>IF(I4&gt;0,AD4,Q4*calc!$J$6)</f>
        <v>440</v>
      </c>
      <c r="AA4" s="72">
        <f>IF(J4&gt;0,AE4,R4*calc!$J$7)</f>
        <v>0</v>
      </c>
      <c r="AB4" s="72">
        <f>IF(G4&gt;0,VLOOKUP(((K4/G4)*100),calc!$B$11:$D$16,3,TRUE)*O4*calc!$J$4,"N/A")</f>
        <v>0</v>
      </c>
      <c r="AC4" s="72">
        <f>IF(H4&gt;0,VLOOKUP(((L4/H4)*100),calc!$B$11:$D$16,3,TRUE)*P4*calc!$J$5,"N/A")</f>
        <v>67200</v>
      </c>
      <c r="AD4" s="72">
        <f>IF(I4&gt;0,VLOOKUP(((M4/I4)*100),calc!$B$11:$D$16,3,TRUE)*Q4*calc!$J$6,"N/A")</f>
        <v>440</v>
      </c>
      <c r="AE4" s="72" t="str">
        <f>IF(J4&gt;0,VLOOKUP(((N4/J4)*100),calc!$B$11:$D$16,3,TRUE)*R4*calc!$J$7,"N/A")</f>
        <v>N/A</v>
      </c>
      <c r="AF4" s="62" t="s">
        <v>124</v>
      </c>
      <c r="AG4" s="3"/>
      <c r="AH4" s="3"/>
    </row>
    <row r="5" spans="1:34" s="1" customFormat="1" ht="25.5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16"/>
      <c r="E5" s="217"/>
      <c r="F5" s="122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39">
        <f>IF(G5&gt;0,AB5,X5)</f>
        <v>0</v>
      </c>
      <c r="T5" s="240">
        <f t="shared" ref="T5:T68" si="1">IF(H5&gt;0,AC5,Y5)</f>
        <v>0</v>
      </c>
      <c r="U5" s="240">
        <f t="shared" ref="U5:U68" si="2">IF(I5&gt;0,AD5,Z5)</f>
        <v>0</v>
      </c>
      <c r="V5" s="241">
        <f t="shared" ref="V5:V68" si="3">IF(J5&gt;0,AE5,AA5)</f>
        <v>0</v>
      </c>
      <c r="W5" s="242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6"/>
      <c r="AG5" s="190" t="str">
        <f>IF((SUM(pism_b_BAT!O5:R5))&gt;0,COUNTIF(pism_b_BAT!AB5:AE5,0),"0")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122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43">
        <f t="shared" ref="S6:S68" si="5">IF(G6&gt;0,AB6,X6)</f>
        <v>0</v>
      </c>
      <c r="T6" s="244">
        <f t="shared" si="1"/>
        <v>0</v>
      </c>
      <c r="U6" s="244">
        <f t="shared" si="2"/>
        <v>0</v>
      </c>
      <c r="V6" s="245">
        <f t="shared" si="3"/>
        <v>0</v>
      </c>
      <c r="W6" s="246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17"/>
      <c r="AG6" s="190" t="str">
        <f>IF((SUM(pism_b_BAT!O6:R6))&gt;0,COUNTIF(pism_b_BAT!AB6:AE6,0),"0")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122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43">
        <f t="shared" si="5"/>
        <v>0</v>
      </c>
      <c r="T7" s="244">
        <f t="shared" si="1"/>
        <v>0</v>
      </c>
      <c r="U7" s="244">
        <f t="shared" si="2"/>
        <v>0</v>
      </c>
      <c r="V7" s="245">
        <f t="shared" si="3"/>
        <v>0</v>
      </c>
      <c r="W7" s="246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17"/>
      <c r="AG7" s="190" t="str">
        <f>IF((SUM(pism_b_BAT!O7:R7))&gt;0,COUNTIF(pism_b_BAT!AB7:AE7,0),"0")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122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43"/>
      <c r="T8" s="244"/>
      <c r="U8" s="244"/>
      <c r="V8" s="245">
        <f t="shared" si="3"/>
        <v>0</v>
      </c>
      <c r="W8" s="246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17"/>
      <c r="AG8" s="190" t="str">
        <f>IF((SUM(pism_b_BAT!O8:R8))&gt;0,COUNTIF(pism_b_BAT!AB8:AE8,0),"0")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122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43">
        <f t="shared" si="5"/>
        <v>0</v>
      </c>
      <c r="T9" s="244">
        <f t="shared" si="1"/>
        <v>0</v>
      </c>
      <c r="U9" s="244">
        <f t="shared" si="2"/>
        <v>0</v>
      </c>
      <c r="V9" s="245">
        <f t="shared" si="3"/>
        <v>0</v>
      </c>
      <c r="W9" s="246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17"/>
      <c r="AG9" s="190" t="str">
        <f>IF((SUM(pism_b_BAT!O9:R9))&gt;0,COUNTIF(pism_b_BAT!AB9:AE9,0),"0")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122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43">
        <f t="shared" si="5"/>
        <v>0</v>
      </c>
      <c r="T10" s="244">
        <f t="shared" si="1"/>
        <v>0</v>
      </c>
      <c r="U10" s="244">
        <f t="shared" si="2"/>
        <v>0</v>
      </c>
      <c r="V10" s="245">
        <f t="shared" si="3"/>
        <v>0</v>
      </c>
      <c r="W10" s="246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17"/>
      <c r="AG10" s="190" t="str">
        <f>IF((SUM(pism_b_BAT!O10:R10))&gt;0,COUNTIF(pism_b_BAT!AB10:AE10,0),"0")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122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43"/>
      <c r="T11" s="244"/>
      <c r="U11" s="244"/>
      <c r="V11" s="245"/>
      <c r="W11" s="246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17"/>
      <c r="AG11" s="190" t="str">
        <f>IF((SUM(pism_b_BAT!O11:R11))&gt;0,COUNTIF(pism_b_BAT!AB11:AE11,0),"0")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122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43">
        <f t="shared" si="5"/>
        <v>0</v>
      </c>
      <c r="T12" s="244">
        <f t="shared" si="1"/>
        <v>0</v>
      </c>
      <c r="U12" s="244">
        <f t="shared" si="2"/>
        <v>0</v>
      </c>
      <c r="V12" s="245">
        <f t="shared" si="3"/>
        <v>0</v>
      </c>
      <c r="W12" s="246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17"/>
      <c r="AG12" s="190" t="str">
        <f>IF((SUM(pism_b_BAT!O12:R12))&gt;0,COUNTIF(pism_b_BAT!AB12:AE12,0),"0")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122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43">
        <f t="shared" si="5"/>
        <v>0</v>
      </c>
      <c r="T13" s="244">
        <f t="shared" si="1"/>
        <v>0</v>
      </c>
      <c r="U13" s="244">
        <f t="shared" si="2"/>
        <v>0</v>
      </c>
      <c r="V13" s="245">
        <f t="shared" si="3"/>
        <v>0</v>
      </c>
      <c r="W13" s="246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17"/>
      <c r="AG13" s="190" t="str">
        <f>IF((SUM(pism_b_BAT!O13:R13))&gt;0,COUNTIF(pism_b_BAT!AB13:AE13,0),"0")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122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43">
        <f t="shared" si="5"/>
        <v>0</v>
      </c>
      <c r="T14" s="244">
        <f t="shared" si="1"/>
        <v>0</v>
      </c>
      <c r="U14" s="244">
        <f t="shared" si="2"/>
        <v>0</v>
      </c>
      <c r="V14" s="245">
        <f t="shared" si="3"/>
        <v>0</v>
      </c>
      <c r="W14" s="246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17"/>
      <c r="AG14" s="190" t="str">
        <f>IF((SUM(pism_b_BAT!O14:R14))&gt;0,COUNTIF(pism_b_BAT!AB14:AE14,0),"0")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122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43">
        <f t="shared" si="5"/>
        <v>0</v>
      </c>
      <c r="T15" s="244">
        <f t="shared" si="1"/>
        <v>0</v>
      </c>
      <c r="U15" s="244">
        <f t="shared" si="2"/>
        <v>0</v>
      </c>
      <c r="V15" s="245">
        <f t="shared" si="3"/>
        <v>0</v>
      </c>
      <c r="W15" s="246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17"/>
      <c r="AG15" s="190" t="str">
        <f>IF((SUM(pism_b_BAT!O15:R15))&gt;0,COUNTIF(pism_b_BAT!AB15:AE15,0),"0")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122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43">
        <f t="shared" si="5"/>
        <v>0</v>
      </c>
      <c r="T16" s="244">
        <f t="shared" si="1"/>
        <v>0</v>
      </c>
      <c r="U16" s="244">
        <f t="shared" si="2"/>
        <v>0</v>
      </c>
      <c r="V16" s="245">
        <f t="shared" si="3"/>
        <v>0</v>
      </c>
      <c r="W16" s="246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17"/>
      <c r="AG16" s="190" t="str">
        <f>IF((SUM(pism_b_BAT!O16:R16))&gt;0,COUNTIF(pism_b_BAT!AB16:AE16,0),"0")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122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43">
        <f t="shared" si="5"/>
        <v>0</v>
      </c>
      <c r="T17" s="244">
        <f t="shared" si="1"/>
        <v>0</v>
      </c>
      <c r="U17" s="244">
        <f t="shared" si="2"/>
        <v>0</v>
      </c>
      <c r="V17" s="245">
        <f t="shared" si="3"/>
        <v>0</v>
      </c>
      <c r="W17" s="246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17"/>
      <c r="AG17" s="190" t="str">
        <f>IF((SUM(pism_b_BAT!O17:R17))&gt;0,COUNTIF(pism_b_BAT!AB17:AE17,0),"0")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122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43">
        <f t="shared" si="5"/>
        <v>0</v>
      </c>
      <c r="T18" s="244">
        <f t="shared" si="1"/>
        <v>0</v>
      </c>
      <c r="U18" s="244">
        <f t="shared" si="2"/>
        <v>0</v>
      </c>
      <c r="V18" s="245">
        <f t="shared" si="3"/>
        <v>0</v>
      </c>
      <c r="W18" s="246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17"/>
      <c r="AG18" s="190" t="str">
        <f>IF((SUM(pism_b_BAT!O18:R18))&gt;0,COUNTIF(pism_b_BAT!AB18:AE18,0),"0")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122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43">
        <f t="shared" si="5"/>
        <v>0</v>
      </c>
      <c r="T19" s="244">
        <f t="shared" si="1"/>
        <v>0</v>
      </c>
      <c r="U19" s="244">
        <f t="shared" si="2"/>
        <v>0</v>
      </c>
      <c r="V19" s="245">
        <f t="shared" si="3"/>
        <v>0</v>
      </c>
      <c r="W19" s="246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17"/>
      <c r="AG19" s="190" t="str">
        <f>IF((SUM(pism_b_BAT!O19:R19))&gt;0,COUNTIF(pism_b_BAT!AB19:AE19,0),"0")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122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43">
        <f t="shared" si="5"/>
        <v>0</v>
      </c>
      <c r="T20" s="244">
        <f t="shared" si="1"/>
        <v>0</v>
      </c>
      <c r="U20" s="244">
        <f t="shared" si="2"/>
        <v>0</v>
      </c>
      <c r="V20" s="245">
        <f t="shared" si="3"/>
        <v>0</v>
      </c>
      <c r="W20" s="246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17"/>
      <c r="AG20" s="190" t="str">
        <f>IF((SUM(pism_b_BAT!O20:R20))&gt;0,COUNTIF(pism_b_BAT!AB20:AE20,0),"0")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122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43">
        <f t="shared" si="5"/>
        <v>0</v>
      </c>
      <c r="T21" s="244">
        <f t="shared" si="1"/>
        <v>0</v>
      </c>
      <c r="U21" s="244">
        <f t="shared" si="2"/>
        <v>0</v>
      </c>
      <c r="V21" s="245">
        <f t="shared" si="3"/>
        <v>0</v>
      </c>
      <c r="W21" s="246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17"/>
      <c r="AG21" s="190" t="str">
        <f>IF((SUM(pism_b_BAT!O21:R21))&gt;0,COUNTIF(pism_b_BAT!AB21:AE21,0),"0")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122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43">
        <f t="shared" si="5"/>
        <v>0</v>
      </c>
      <c r="T22" s="244">
        <f t="shared" si="1"/>
        <v>0</v>
      </c>
      <c r="U22" s="244">
        <f t="shared" si="2"/>
        <v>0</v>
      </c>
      <c r="V22" s="245">
        <f t="shared" si="3"/>
        <v>0</v>
      </c>
      <c r="W22" s="246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17"/>
      <c r="AG22" s="190" t="str">
        <f>IF((SUM(pism_b_BAT!O22:R22))&gt;0,COUNTIF(pism_b_BAT!AB22:AE22,0),"0")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122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43">
        <f t="shared" si="5"/>
        <v>0</v>
      </c>
      <c r="T23" s="244">
        <f t="shared" si="1"/>
        <v>0</v>
      </c>
      <c r="U23" s="244">
        <f t="shared" si="2"/>
        <v>0</v>
      </c>
      <c r="V23" s="245">
        <f t="shared" si="3"/>
        <v>0</v>
      </c>
      <c r="W23" s="246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17"/>
      <c r="AG23" s="190" t="str">
        <f>IF((SUM(pism_b_BAT!O23:R23))&gt;0,COUNTIF(pism_b_BAT!AB23:AE23,0),"0")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122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43">
        <f t="shared" si="5"/>
        <v>0</v>
      </c>
      <c r="T24" s="244">
        <f t="shared" si="1"/>
        <v>0</v>
      </c>
      <c r="U24" s="244">
        <f t="shared" si="2"/>
        <v>0</v>
      </c>
      <c r="V24" s="245">
        <f t="shared" si="3"/>
        <v>0</v>
      </c>
      <c r="W24" s="246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17"/>
      <c r="AG24" s="190" t="str">
        <f>IF((SUM(pism_b_BAT!O24:R24))&gt;0,COUNTIF(pism_b_BAT!AB24:AE24,0),"0")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122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43">
        <f t="shared" si="5"/>
        <v>0</v>
      </c>
      <c r="T25" s="244">
        <f t="shared" si="1"/>
        <v>0</v>
      </c>
      <c r="U25" s="244">
        <f t="shared" si="2"/>
        <v>0</v>
      </c>
      <c r="V25" s="245">
        <f t="shared" si="3"/>
        <v>0</v>
      </c>
      <c r="W25" s="246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17"/>
      <c r="AG25" s="190" t="str">
        <f>IF((SUM(pism_b_BAT!O25:R25))&gt;0,COUNTIF(pism_b_BAT!AB25:AE25,0),"0")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122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43">
        <f t="shared" si="5"/>
        <v>0</v>
      </c>
      <c r="T26" s="244">
        <f t="shared" si="1"/>
        <v>0</v>
      </c>
      <c r="U26" s="244">
        <f t="shared" si="2"/>
        <v>0</v>
      </c>
      <c r="V26" s="245">
        <f t="shared" si="3"/>
        <v>0</v>
      </c>
      <c r="W26" s="246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17"/>
      <c r="AG26" s="190" t="str">
        <f>IF((SUM(pism_b_BAT!O26:R26))&gt;0,COUNTIF(pism_b_BAT!AB26:AE26,0),"0")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122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43">
        <f t="shared" si="5"/>
        <v>0</v>
      </c>
      <c r="T27" s="244">
        <f t="shared" si="1"/>
        <v>0</v>
      </c>
      <c r="U27" s="244">
        <f t="shared" si="2"/>
        <v>0</v>
      </c>
      <c r="V27" s="245">
        <f t="shared" si="3"/>
        <v>0</v>
      </c>
      <c r="W27" s="246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17"/>
      <c r="AG27" s="190" t="str">
        <f>IF((SUM(pism_b_BAT!O27:R27))&gt;0,COUNTIF(pism_b_BAT!AB27:AE27,0),"0")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122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43">
        <f t="shared" si="5"/>
        <v>0</v>
      </c>
      <c r="T28" s="244">
        <f t="shared" si="1"/>
        <v>0</v>
      </c>
      <c r="U28" s="244">
        <f t="shared" si="2"/>
        <v>0</v>
      </c>
      <c r="V28" s="245">
        <f t="shared" si="3"/>
        <v>0</v>
      </c>
      <c r="W28" s="246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17"/>
      <c r="AG28" s="190" t="str">
        <f>IF((SUM(pism_b_BAT!O28:R28))&gt;0,COUNTIF(pism_b_BAT!AB28:AE28,0),"0")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122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43">
        <f t="shared" si="5"/>
        <v>0</v>
      </c>
      <c r="T29" s="244">
        <f t="shared" si="1"/>
        <v>0</v>
      </c>
      <c r="U29" s="244">
        <f t="shared" si="2"/>
        <v>0</v>
      </c>
      <c r="V29" s="245">
        <f t="shared" si="3"/>
        <v>0</v>
      </c>
      <c r="W29" s="246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17"/>
      <c r="AG29" s="190" t="str">
        <f>IF((SUM(pism_b_BAT!O29:R29))&gt;0,COUNTIF(pism_b_BAT!AB29:AE29,0),"0")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122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43">
        <f t="shared" si="5"/>
        <v>0</v>
      </c>
      <c r="T30" s="244">
        <f t="shared" si="1"/>
        <v>0</v>
      </c>
      <c r="U30" s="244">
        <f t="shared" si="2"/>
        <v>0</v>
      </c>
      <c r="V30" s="245">
        <f t="shared" si="3"/>
        <v>0</v>
      </c>
      <c r="W30" s="246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17"/>
      <c r="AG30" s="190" t="str">
        <f>IF((SUM(pism_b_BAT!O30:R30))&gt;0,COUNTIF(pism_b_BAT!AB30:AE30,0),"0")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122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43">
        <f t="shared" si="5"/>
        <v>0</v>
      </c>
      <c r="T31" s="244">
        <f t="shared" si="1"/>
        <v>0</v>
      </c>
      <c r="U31" s="244">
        <f t="shared" si="2"/>
        <v>0</v>
      </c>
      <c r="V31" s="245">
        <f t="shared" si="3"/>
        <v>0</v>
      </c>
      <c r="W31" s="246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17"/>
      <c r="AG31" s="190" t="str">
        <f>IF((SUM(pism_b_BAT!O31:R31))&gt;0,COUNTIF(pism_b_BAT!AB31:AE31,0),"0")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122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43">
        <f t="shared" si="5"/>
        <v>0</v>
      </c>
      <c r="T32" s="244">
        <f t="shared" si="1"/>
        <v>0</v>
      </c>
      <c r="U32" s="244">
        <f t="shared" si="2"/>
        <v>0</v>
      </c>
      <c r="V32" s="245">
        <f t="shared" si="3"/>
        <v>0</v>
      </c>
      <c r="W32" s="246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17"/>
      <c r="AG32" s="190" t="str">
        <f>IF((SUM(pism_b_BAT!O32:R32))&gt;0,COUNTIF(pism_b_BAT!AB32:AE32,0),"0")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122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43">
        <f t="shared" si="5"/>
        <v>0</v>
      </c>
      <c r="T33" s="244">
        <f t="shared" si="1"/>
        <v>0</v>
      </c>
      <c r="U33" s="244">
        <f t="shared" si="2"/>
        <v>0</v>
      </c>
      <c r="V33" s="245">
        <f t="shared" si="3"/>
        <v>0</v>
      </c>
      <c r="W33" s="246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17"/>
      <c r="AG33" s="190" t="str">
        <f>IF((SUM(pism_b_BAT!O33:R33))&gt;0,COUNTIF(pism_b_BAT!AB33:AE33,0),"0")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122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43">
        <f t="shared" si="5"/>
        <v>0</v>
      </c>
      <c r="T34" s="244">
        <f t="shared" si="1"/>
        <v>0</v>
      </c>
      <c r="U34" s="244">
        <f t="shared" si="2"/>
        <v>0</v>
      </c>
      <c r="V34" s="245">
        <f t="shared" si="3"/>
        <v>0</v>
      </c>
      <c r="W34" s="246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17"/>
      <c r="AG34" s="190" t="str">
        <f>IF((SUM(pism_b_BAT!O34:R34))&gt;0,COUNTIF(pism_b_BAT!AB34:AE34,0),"0")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122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43">
        <f t="shared" si="5"/>
        <v>0</v>
      </c>
      <c r="T35" s="244">
        <f t="shared" si="1"/>
        <v>0</v>
      </c>
      <c r="U35" s="244">
        <f t="shared" si="2"/>
        <v>0</v>
      </c>
      <c r="V35" s="245">
        <f t="shared" si="3"/>
        <v>0</v>
      </c>
      <c r="W35" s="246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17"/>
      <c r="AG35" s="190" t="str">
        <f>IF((SUM(pism_b_BAT!O35:R35))&gt;0,COUNTIF(pism_b_BAT!AB35:AE35,0),"0")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122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43">
        <f t="shared" si="5"/>
        <v>0</v>
      </c>
      <c r="T36" s="244">
        <f t="shared" si="1"/>
        <v>0</v>
      </c>
      <c r="U36" s="244">
        <f t="shared" si="2"/>
        <v>0</v>
      </c>
      <c r="V36" s="245">
        <f t="shared" si="3"/>
        <v>0</v>
      </c>
      <c r="W36" s="246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17"/>
      <c r="AG36" s="190" t="str">
        <f>IF((SUM(pism_b_BAT!O36:R36))&gt;0,COUNTIF(pism_b_BAT!AB36:AE36,0),"0")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122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43">
        <f t="shared" si="5"/>
        <v>0</v>
      </c>
      <c r="T37" s="244">
        <f t="shared" si="1"/>
        <v>0</v>
      </c>
      <c r="U37" s="244">
        <f t="shared" si="2"/>
        <v>0</v>
      </c>
      <c r="V37" s="245">
        <f t="shared" si="3"/>
        <v>0</v>
      </c>
      <c r="W37" s="246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17"/>
      <c r="AG37" s="190" t="str">
        <f>IF((SUM(pism_b_BAT!O37:R37))&gt;0,COUNTIF(pism_b_BAT!AB37:AE37,0),"0")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122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43">
        <f t="shared" si="5"/>
        <v>0</v>
      </c>
      <c r="T38" s="244">
        <f t="shared" si="1"/>
        <v>0</v>
      </c>
      <c r="U38" s="244">
        <f t="shared" si="2"/>
        <v>0</v>
      </c>
      <c r="V38" s="245">
        <f t="shared" si="3"/>
        <v>0</v>
      </c>
      <c r="W38" s="246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17"/>
      <c r="AG38" s="190" t="str">
        <f>IF((SUM(pism_b_BAT!O38:R38))&gt;0,COUNTIF(pism_b_BAT!AB38:AE38,0),"0")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122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43">
        <f t="shared" si="5"/>
        <v>0</v>
      </c>
      <c r="T39" s="244">
        <f t="shared" si="1"/>
        <v>0</v>
      </c>
      <c r="U39" s="244">
        <f t="shared" si="2"/>
        <v>0</v>
      </c>
      <c r="V39" s="245">
        <f t="shared" si="3"/>
        <v>0</v>
      </c>
      <c r="W39" s="246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17"/>
      <c r="AG39" s="190" t="str">
        <f>IF((SUM(pism_b_BAT!O39:R39))&gt;0,COUNTIF(pism_b_BAT!AB39:AE39,0),"0")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122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43">
        <f t="shared" si="5"/>
        <v>0</v>
      </c>
      <c r="T40" s="244">
        <f t="shared" si="1"/>
        <v>0</v>
      </c>
      <c r="U40" s="244">
        <f t="shared" si="2"/>
        <v>0</v>
      </c>
      <c r="V40" s="245">
        <f t="shared" si="3"/>
        <v>0</v>
      </c>
      <c r="W40" s="246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17"/>
      <c r="AG40" s="190" t="str">
        <f>IF((SUM(pism_b_BAT!O40:R40))&gt;0,COUNTIF(pism_b_BAT!AB40:AE40,0),"0")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122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43">
        <f t="shared" si="5"/>
        <v>0</v>
      </c>
      <c r="T41" s="244">
        <f t="shared" si="1"/>
        <v>0</v>
      </c>
      <c r="U41" s="244">
        <f t="shared" si="2"/>
        <v>0</v>
      </c>
      <c r="V41" s="245">
        <f t="shared" si="3"/>
        <v>0</v>
      </c>
      <c r="W41" s="246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17"/>
      <c r="AG41" s="190" t="str">
        <f>IF((SUM(pism_b_BAT!O41:R41))&gt;0,COUNTIF(pism_b_BAT!AB41:AE41,0),"0")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122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43">
        <f t="shared" si="5"/>
        <v>0</v>
      </c>
      <c r="T42" s="244">
        <f t="shared" si="1"/>
        <v>0</v>
      </c>
      <c r="U42" s="244">
        <f t="shared" si="2"/>
        <v>0</v>
      </c>
      <c r="V42" s="245">
        <f t="shared" si="3"/>
        <v>0</v>
      </c>
      <c r="W42" s="246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17"/>
      <c r="AG42" s="190" t="str">
        <f>IF((SUM(pism_b_BAT!O42:R42))&gt;0,COUNTIF(pism_b_BAT!AB42:AE42,0),"0")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122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43">
        <f t="shared" si="5"/>
        <v>0</v>
      </c>
      <c r="T43" s="244">
        <f t="shared" si="1"/>
        <v>0</v>
      </c>
      <c r="U43" s="244">
        <f t="shared" si="2"/>
        <v>0</v>
      </c>
      <c r="V43" s="245">
        <f t="shared" si="3"/>
        <v>0</v>
      </c>
      <c r="W43" s="246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17"/>
      <c r="AG43" s="190" t="str">
        <f>IF((SUM(pism_b_BAT!O43:R43))&gt;0,COUNTIF(pism_b_BAT!AB43:AE43,0),"0")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122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43">
        <f t="shared" si="5"/>
        <v>0</v>
      </c>
      <c r="T44" s="244">
        <f t="shared" si="1"/>
        <v>0</v>
      </c>
      <c r="U44" s="244">
        <f t="shared" si="2"/>
        <v>0</v>
      </c>
      <c r="V44" s="245">
        <f t="shared" si="3"/>
        <v>0</v>
      </c>
      <c r="W44" s="246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17"/>
      <c r="AG44" s="190" t="str">
        <f>IF((SUM(pism_b_BAT!O44:R44))&gt;0,COUNTIF(pism_b_BAT!AB44:AE44,0),"0")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122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43">
        <f t="shared" si="5"/>
        <v>0</v>
      </c>
      <c r="T45" s="244">
        <f t="shared" si="1"/>
        <v>0</v>
      </c>
      <c r="U45" s="244">
        <f t="shared" si="2"/>
        <v>0</v>
      </c>
      <c r="V45" s="245">
        <f t="shared" si="3"/>
        <v>0</v>
      </c>
      <c r="W45" s="246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17"/>
      <c r="AG45" s="190" t="str">
        <f>IF((SUM(pism_b_BAT!O45:R45))&gt;0,COUNTIF(pism_b_BAT!AB45:AE45,0),"0")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122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43">
        <f t="shared" si="5"/>
        <v>0</v>
      </c>
      <c r="T46" s="244">
        <f t="shared" si="1"/>
        <v>0</v>
      </c>
      <c r="U46" s="244">
        <f t="shared" si="2"/>
        <v>0</v>
      </c>
      <c r="V46" s="245">
        <f t="shared" si="3"/>
        <v>0</v>
      </c>
      <c r="W46" s="246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17"/>
      <c r="AG46" s="190" t="str">
        <f>IF((SUM(pism_b_BAT!O46:R46))&gt;0,COUNTIF(pism_b_BAT!AB46:AE46,0),"0")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122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43">
        <f t="shared" si="5"/>
        <v>0</v>
      </c>
      <c r="T47" s="244">
        <f t="shared" si="1"/>
        <v>0</v>
      </c>
      <c r="U47" s="244">
        <f t="shared" si="2"/>
        <v>0</v>
      </c>
      <c r="V47" s="245">
        <f t="shared" si="3"/>
        <v>0</v>
      </c>
      <c r="W47" s="246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17"/>
      <c r="AG47" s="190" t="str">
        <f>IF((SUM(pism_b_BAT!O47:R47))&gt;0,COUNTIF(pism_b_BAT!AB47:AE47,0),"0")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122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43">
        <f t="shared" si="5"/>
        <v>0</v>
      </c>
      <c r="T48" s="244">
        <f t="shared" si="1"/>
        <v>0</v>
      </c>
      <c r="U48" s="244">
        <f t="shared" si="2"/>
        <v>0</v>
      </c>
      <c r="V48" s="245">
        <f t="shared" si="3"/>
        <v>0</v>
      </c>
      <c r="W48" s="246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17"/>
      <c r="AG48" s="190" t="str">
        <f>IF((SUM(pism_b_BAT!O48:R48))&gt;0,COUNTIF(pism_b_BAT!AB48:AE48,0),"0")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122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43">
        <f t="shared" si="5"/>
        <v>0</v>
      </c>
      <c r="T49" s="244">
        <f t="shared" si="1"/>
        <v>0</v>
      </c>
      <c r="U49" s="244">
        <f t="shared" si="2"/>
        <v>0</v>
      </c>
      <c r="V49" s="245">
        <f t="shared" si="3"/>
        <v>0</v>
      </c>
      <c r="W49" s="246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17"/>
      <c r="AG49" s="190" t="str">
        <f>IF((SUM(pism_b_BAT!O49:R49))&gt;0,COUNTIF(pism_b_BAT!AB49:AE49,0),"0")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122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43">
        <f t="shared" si="5"/>
        <v>0</v>
      </c>
      <c r="T50" s="244">
        <f t="shared" si="1"/>
        <v>0</v>
      </c>
      <c r="U50" s="244">
        <f t="shared" si="2"/>
        <v>0</v>
      </c>
      <c r="V50" s="245">
        <f t="shared" si="3"/>
        <v>0</v>
      </c>
      <c r="W50" s="246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17"/>
      <c r="AG50" s="190" t="str">
        <f>IF((SUM(pism_b_BAT!O50:R50))&gt;0,COUNTIF(pism_b_BAT!AB50:AE50,0),"0")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122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43">
        <f t="shared" si="5"/>
        <v>0</v>
      </c>
      <c r="T51" s="244">
        <f t="shared" si="1"/>
        <v>0</v>
      </c>
      <c r="U51" s="244">
        <f t="shared" si="2"/>
        <v>0</v>
      </c>
      <c r="V51" s="245">
        <f t="shared" si="3"/>
        <v>0</v>
      </c>
      <c r="W51" s="246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17"/>
      <c r="AG51" s="190" t="str">
        <f>IF((SUM(pism_b_BAT!O51:R51))&gt;0,COUNTIF(pism_b_BAT!AB51:AE51,0),"0")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122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43">
        <f t="shared" si="5"/>
        <v>0</v>
      </c>
      <c r="T52" s="244">
        <f t="shared" si="1"/>
        <v>0</v>
      </c>
      <c r="U52" s="244">
        <f t="shared" si="2"/>
        <v>0</v>
      </c>
      <c r="V52" s="245">
        <f t="shared" si="3"/>
        <v>0</v>
      </c>
      <c r="W52" s="246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17"/>
      <c r="AG52" s="190" t="str">
        <f>IF((SUM(pism_b_BAT!O52:R52))&gt;0,COUNTIF(pism_b_BAT!AB52:AE52,0),"0")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122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43">
        <f t="shared" si="5"/>
        <v>0</v>
      </c>
      <c r="T53" s="244">
        <f t="shared" si="1"/>
        <v>0</v>
      </c>
      <c r="U53" s="244">
        <f t="shared" si="2"/>
        <v>0</v>
      </c>
      <c r="V53" s="245">
        <f t="shared" si="3"/>
        <v>0</v>
      </c>
      <c r="W53" s="246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17"/>
      <c r="AG53" s="190" t="str">
        <f>IF((SUM(pism_b_BAT!O53:R53))&gt;0,COUNTIF(pism_b_BAT!AB53:AE53,0),"0")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122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43">
        <f t="shared" si="5"/>
        <v>0</v>
      </c>
      <c r="T54" s="244">
        <f t="shared" si="1"/>
        <v>0</v>
      </c>
      <c r="U54" s="244">
        <f t="shared" si="2"/>
        <v>0</v>
      </c>
      <c r="V54" s="245">
        <f t="shared" si="3"/>
        <v>0</v>
      </c>
      <c r="W54" s="246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17"/>
      <c r="AG54" s="190" t="str">
        <f>IF((SUM(pism_b_BAT!O54:R54))&gt;0,COUNTIF(pism_b_BAT!AB54:AE54,0),"0")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122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43">
        <f t="shared" si="5"/>
        <v>0</v>
      </c>
      <c r="T55" s="244">
        <f t="shared" si="1"/>
        <v>0</v>
      </c>
      <c r="U55" s="244">
        <f t="shared" si="2"/>
        <v>0</v>
      </c>
      <c r="V55" s="245">
        <f t="shared" si="3"/>
        <v>0</v>
      </c>
      <c r="W55" s="246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17"/>
      <c r="AG55" s="190" t="str">
        <f>IF((SUM(pism_b_BAT!O55:R55))&gt;0,COUNTIF(pism_b_BAT!AB55:AE55,0),"0")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122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43">
        <f t="shared" si="5"/>
        <v>0</v>
      </c>
      <c r="T56" s="244">
        <f t="shared" si="1"/>
        <v>0</v>
      </c>
      <c r="U56" s="244">
        <f t="shared" si="2"/>
        <v>0</v>
      </c>
      <c r="V56" s="245">
        <f t="shared" si="3"/>
        <v>0</v>
      </c>
      <c r="W56" s="246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17"/>
      <c r="AG56" s="190" t="str">
        <f>IF((SUM(pism_b_BAT!O56:R56))&gt;0,COUNTIF(pism_b_BAT!AB56:AE56,0),"0")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122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43">
        <f t="shared" si="5"/>
        <v>0</v>
      </c>
      <c r="T57" s="244">
        <f t="shared" si="1"/>
        <v>0</v>
      </c>
      <c r="U57" s="244">
        <f t="shared" si="2"/>
        <v>0</v>
      </c>
      <c r="V57" s="245">
        <f t="shared" si="3"/>
        <v>0</v>
      </c>
      <c r="W57" s="246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17"/>
      <c r="AG57" s="190" t="str">
        <f>IF((SUM(pism_b_BAT!O57:R57))&gt;0,COUNTIF(pism_b_BAT!AB57:AE57,0),"0")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122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43">
        <f t="shared" si="5"/>
        <v>0</v>
      </c>
      <c r="T58" s="244">
        <f t="shared" si="1"/>
        <v>0</v>
      </c>
      <c r="U58" s="244">
        <f t="shared" si="2"/>
        <v>0</v>
      </c>
      <c r="V58" s="245">
        <f t="shared" si="3"/>
        <v>0</v>
      </c>
      <c r="W58" s="246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17"/>
      <c r="AG58" s="190" t="str">
        <f>IF((SUM(pism_b_BAT!O58:R58))&gt;0,COUNTIF(pism_b_BAT!AB58:AE58,0),"0")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122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43">
        <f t="shared" si="5"/>
        <v>0</v>
      </c>
      <c r="T59" s="244">
        <f t="shared" si="1"/>
        <v>0</v>
      </c>
      <c r="U59" s="244">
        <f t="shared" si="2"/>
        <v>0</v>
      </c>
      <c r="V59" s="245">
        <f t="shared" si="3"/>
        <v>0</v>
      </c>
      <c r="W59" s="246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17"/>
      <c r="AG59" s="190" t="str">
        <f>IF((SUM(pism_b_BAT!O59:R59))&gt;0,COUNTIF(pism_b_BAT!AB59:AE59,0),"0")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122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43">
        <f t="shared" si="5"/>
        <v>0</v>
      </c>
      <c r="T60" s="244">
        <f t="shared" si="1"/>
        <v>0</v>
      </c>
      <c r="U60" s="244">
        <f t="shared" si="2"/>
        <v>0</v>
      </c>
      <c r="V60" s="245">
        <f t="shared" si="3"/>
        <v>0</v>
      </c>
      <c r="W60" s="246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17"/>
      <c r="AG60" s="190" t="str">
        <f>IF((SUM(pism_b_BAT!O60:R60))&gt;0,COUNTIF(pism_b_BAT!AB60:AE60,0),"0")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122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43">
        <f t="shared" si="5"/>
        <v>0</v>
      </c>
      <c r="T61" s="244">
        <f t="shared" si="1"/>
        <v>0</v>
      </c>
      <c r="U61" s="244">
        <f t="shared" si="2"/>
        <v>0</v>
      </c>
      <c r="V61" s="245">
        <f t="shared" si="3"/>
        <v>0</v>
      </c>
      <c r="W61" s="246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17"/>
      <c r="AG61" s="190" t="str">
        <f>IF((SUM(pism_b_BAT!O61:R61))&gt;0,COUNTIF(pism_b_BAT!AB61:AE61,0),"0")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122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43">
        <f t="shared" si="5"/>
        <v>0</v>
      </c>
      <c r="T62" s="244">
        <f t="shared" si="1"/>
        <v>0</v>
      </c>
      <c r="U62" s="244">
        <f t="shared" si="2"/>
        <v>0</v>
      </c>
      <c r="V62" s="245">
        <f t="shared" si="3"/>
        <v>0</v>
      </c>
      <c r="W62" s="246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17"/>
      <c r="AG62" s="190" t="str">
        <f>IF((SUM(pism_b_BAT!O62:R62))&gt;0,COUNTIF(pism_b_BAT!AB62:AE62,0),"0")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122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43">
        <f t="shared" si="5"/>
        <v>0</v>
      </c>
      <c r="T63" s="244">
        <f t="shared" si="1"/>
        <v>0</v>
      </c>
      <c r="U63" s="244">
        <f t="shared" si="2"/>
        <v>0</v>
      </c>
      <c r="V63" s="245">
        <f t="shared" si="3"/>
        <v>0</v>
      </c>
      <c r="W63" s="246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17"/>
      <c r="AG63" s="190" t="str">
        <f>IF((SUM(pism_b_BAT!O63:R63))&gt;0,COUNTIF(pism_b_BAT!AB63:AE63,0),"0")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122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43">
        <f t="shared" si="5"/>
        <v>0</v>
      </c>
      <c r="T64" s="244">
        <f t="shared" si="1"/>
        <v>0</v>
      </c>
      <c r="U64" s="244">
        <f t="shared" si="2"/>
        <v>0</v>
      </c>
      <c r="V64" s="245">
        <f t="shared" si="3"/>
        <v>0</v>
      </c>
      <c r="W64" s="246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17"/>
      <c r="AG64" s="190" t="str">
        <f>IF((SUM(pism_b_BAT!O64:R64))&gt;0,COUNTIF(pism_b_BAT!AB64:AE64,0),"0")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122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43">
        <f t="shared" si="5"/>
        <v>0</v>
      </c>
      <c r="T65" s="244">
        <f t="shared" si="1"/>
        <v>0</v>
      </c>
      <c r="U65" s="244">
        <f t="shared" si="2"/>
        <v>0</v>
      </c>
      <c r="V65" s="245">
        <f t="shared" si="3"/>
        <v>0</v>
      </c>
      <c r="W65" s="246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17"/>
      <c r="AG65" s="190" t="str">
        <f>IF((SUM(pism_b_BAT!O65:R65))&gt;0,COUNTIF(pism_b_BAT!AB65:AE65,0),"0")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122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43">
        <f t="shared" si="5"/>
        <v>0</v>
      </c>
      <c r="T66" s="244">
        <f t="shared" si="1"/>
        <v>0</v>
      </c>
      <c r="U66" s="244">
        <f t="shared" si="2"/>
        <v>0</v>
      </c>
      <c r="V66" s="245">
        <f t="shared" si="3"/>
        <v>0</v>
      </c>
      <c r="W66" s="246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17"/>
      <c r="AG66" s="190" t="str">
        <f>IF((SUM(pism_b_BAT!O66:R66))&gt;0,COUNTIF(pism_b_BAT!AB66:AE66,0),"0")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122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43">
        <f t="shared" si="5"/>
        <v>0</v>
      </c>
      <c r="T67" s="244">
        <f t="shared" si="1"/>
        <v>0</v>
      </c>
      <c r="U67" s="244">
        <f t="shared" si="2"/>
        <v>0</v>
      </c>
      <c r="V67" s="245">
        <f t="shared" si="3"/>
        <v>0</v>
      </c>
      <c r="W67" s="246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17"/>
      <c r="AG67" s="190" t="str">
        <f>IF((SUM(pism_b_BAT!O67:R67))&gt;0,COUNTIF(pism_b_BAT!AB67:AE67,0),"0")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122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43">
        <f t="shared" si="5"/>
        <v>0</v>
      </c>
      <c r="T68" s="244">
        <f t="shared" si="1"/>
        <v>0</v>
      </c>
      <c r="U68" s="244">
        <f t="shared" si="2"/>
        <v>0</v>
      </c>
      <c r="V68" s="245">
        <f t="shared" si="3"/>
        <v>0</v>
      </c>
      <c r="W68" s="246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17"/>
      <c r="AG68" s="190" t="str">
        <f>IF((SUM(pism_b_BAT!O68:R68))&gt;0,COUNTIF(pism_b_BAT!AB68:AE68,0),"0")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122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43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245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17"/>
      <c r="AG69" s="190" t="str">
        <f>IF((SUM(pism_b_BAT!O69:R69))&gt;0,COUNTIF(pism_b_BAT!AB69:AE69,0),"0")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122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43">
        <f t="shared" si="6"/>
        <v>0</v>
      </c>
      <c r="T70" s="244">
        <f t="shared" si="7"/>
        <v>0</v>
      </c>
      <c r="U70" s="244">
        <f t="shared" si="8"/>
        <v>0</v>
      </c>
      <c r="V70" s="245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17"/>
      <c r="AG70" s="190" t="str">
        <f>IF((SUM(pism_b_BAT!O70:R70))&gt;0,COUNTIF(pism_b_BAT!AB70:AE70,0),"0")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122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43">
        <f t="shared" si="6"/>
        <v>0</v>
      </c>
      <c r="T71" s="244">
        <f t="shared" si="7"/>
        <v>0</v>
      </c>
      <c r="U71" s="244">
        <f t="shared" si="8"/>
        <v>0</v>
      </c>
      <c r="V71" s="245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17"/>
      <c r="AG71" s="190" t="str">
        <f>IF((SUM(pism_b_BAT!O71:R71))&gt;0,COUNTIF(pism_b_BAT!AB71:AE71,0),"0")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122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43">
        <f t="shared" si="6"/>
        <v>0</v>
      </c>
      <c r="T72" s="244">
        <f t="shared" si="7"/>
        <v>0</v>
      </c>
      <c r="U72" s="244">
        <f t="shared" si="8"/>
        <v>0</v>
      </c>
      <c r="V72" s="245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17"/>
      <c r="AG72" s="190" t="str">
        <f>IF((SUM(pism_b_BAT!O72:R72))&gt;0,COUNTIF(pism_b_BAT!AB72:AE72,0),"0")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122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43">
        <f t="shared" si="6"/>
        <v>0</v>
      </c>
      <c r="T73" s="244">
        <f t="shared" si="7"/>
        <v>0</v>
      </c>
      <c r="U73" s="244">
        <f t="shared" si="8"/>
        <v>0</v>
      </c>
      <c r="V73" s="245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17"/>
      <c r="AG73" s="190" t="str">
        <f>IF((SUM(pism_b_BAT!O73:R73))&gt;0,COUNTIF(pism_b_BAT!AB73:AE73,0),"0")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122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43">
        <f t="shared" si="6"/>
        <v>0</v>
      </c>
      <c r="T74" s="244">
        <f t="shared" si="7"/>
        <v>0</v>
      </c>
      <c r="U74" s="244">
        <f t="shared" si="8"/>
        <v>0</v>
      </c>
      <c r="V74" s="245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17"/>
      <c r="AG74" s="190" t="str">
        <f>IF((SUM(pism_b_BAT!O74:R74))&gt;0,COUNTIF(pism_b_BAT!AB74:AE74,0),"0")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122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43">
        <f t="shared" si="6"/>
        <v>0</v>
      </c>
      <c r="T75" s="244">
        <f t="shared" si="7"/>
        <v>0</v>
      </c>
      <c r="U75" s="244">
        <f t="shared" si="8"/>
        <v>0</v>
      </c>
      <c r="V75" s="245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17"/>
      <c r="AG75" s="190" t="str">
        <f>IF((SUM(pism_b_BAT!O75:R75))&gt;0,COUNTIF(pism_b_BAT!AB75:AE75,0),"0")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122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43">
        <f t="shared" si="6"/>
        <v>0</v>
      </c>
      <c r="T76" s="244">
        <f t="shared" si="7"/>
        <v>0</v>
      </c>
      <c r="U76" s="244">
        <f t="shared" si="8"/>
        <v>0</v>
      </c>
      <c r="V76" s="245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17"/>
      <c r="AG76" s="190" t="str">
        <f>IF((SUM(pism_b_BAT!O76:R76))&gt;0,COUNTIF(pism_b_BAT!AB76:AE76,0),"0")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122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43">
        <f t="shared" si="6"/>
        <v>0</v>
      </c>
      <c r="T77" s="244">
        <f t="shared" si="7"/>
        <v>0</v>
      </c>
      <c r="U77" s="244">
        <f t="shared" si="8"/>
        <v>0</v>
      </c>
      <c r="V77" s="245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17"/>
      <c r="AG77" s="190" t="str">
        <f>IF((SUM(pism_b_BAT!O77:R77))&gt;0,COUNTIF(pism_b_BAT!AB77:AE77,0),"0")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122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43">
        <f t="shared" si="6"/>
        <v>0</v>
      </c>
      <c r="T78" s="244">
        <f t="shared" si="7"/>
        <v>0</v>
      </c>
      <c r="U78" s="244">
        <f t="shared" si="8"/>
        <v>0</v>
      </c>
      <c r="V78" s="245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17"/>
      <c r="AG78" s="190" t="str">
        <f>IF((SUM(pism_b_BAT!O78:R78))&gt;0,COUNTIF(pism_b_BAT!AB78:AE78,0),"0")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122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43">
        <f t="shared" si="6"/>
        <v>0</v>
      </c>
      <c r="T79" s="244">
        <f t="shared" si="7"/>
        <v>0</v>
      </c>
      <c r="U79" s="244">
        <f t="shared" si="8"/>
        <v>0</v>
      </c>
      <c r="V79" s="245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17"/>
      <c r="AG79" s="190" t="str">
        <f>IF((SUM(pism_b_BAT!O79:R79))&gt;0,COUNTIF(pism_b_BAT!AB79:AE79,0),"0")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122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43">
        <f t="shared" si="6"/>
        <v>0</v>
      </c>
      <c r="T80" s="244">
        <f t="shared" si="7"/>
        <v>0</v>
      </c>
      <c r="U80" s="244">
        <f t="shared" si="8"/>
        <v>0</v>
      </c>
      <c r="V80" s="245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17"/>
      <c r="AG80" s="190" t="str">
        <f>IF((SUM(pism_b_BAT!O80:R80))&gt;0,COUNTIF(pism_b_BAT!AB80:AE80,0),"0")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122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43">
        <f t="shared" si="6"/>
        <v>0</v>
      </c>
      <c r="T81" s="244">
        <f t="shared" si="7"/>
        <v>0</v>
      </c>
      <c r="U81" s="244">
        <f t="shared" si="8"/>
        <v>0</v>
      </c>
      <c r="V81" s="245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17"/>
      <c r="AG81" s="190" t="str">
        <f>IF((SUM(pism_b_BAT!O81:R81))&gt;0,COUNTIF(pism_b_BAT!AB81:AE81,0),"0")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122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43">
        <f t="shared" si="6"/>
        <v>0</v>
      </c>
      <c r="T82" s="244">
        <f t="shared" si="7"/>
        <v>0</v>
      </c>
      <c r="U82" s="244">
        <f t="shared" si="8"/>
        <v>0</v>
      </c>
      <c r="V82" s="245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17"/>
      <c r="AG82" s="190" t="str">
        <f>IF((SUM(pism_b_BAT!O82:R82))&gt;0,COUNTIF(pism_b_BAT!AB82:AE82,0),"0")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122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43">
        <f t="shared" si="6"/>
        <v>0</v>
      </c>
      <c r="T83" s="244">
        <f t="shared" si="7"/>
        <v>0</v>
      </c>
      <c r="U83" s="244">
        <f t="shared" si="8"/>
        <v>0</v>
      </c>
      <c r="V83" s="245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17"/>
      <c r="AG83" s="190" t="str">
        <f>IF((SUM(pism_b_BAT!O83:R83))&gt;0,COUNTIF(pism_b_BAT!AB83:AE83,0),"0")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122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43">
        <f t="shared" si="6"/>
        <v>0</v>
      </c>
      <c r="T84" s="244">
        <f t="shared" si="7"/>
        <v>0</v>
      </c>
      <c r="U84" s="244">
        <f t="shared" si="8"/>
        <v>0</v>
      </c>
      <c r="V84" s="245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17"/>
      <c r="AG84" s="190" t="str">
        <f>IF((SUM(pism_b_BAT!O84:R84))&gt;0,COUNTIF(pism_b_BAT!AB84:AE84,0),"0")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122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43">
        <f t="shared" si="6"/>
        <v>0</v>
      </c>
      <c r="T85" s="244">
        <f t="shared" si="7"/>
        <v>0</v>
      </c>
      <c r="U85" s="244">
        <f t="shared" si="8"/>
        <v>0</v>
      </c>
      <c r="V85" s="245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17"/>
      <c r="AG85" s="190" t="str">
        <f>IF((SUM(pism_b_BAT!O85:R85))&gt;0,COUNTIF(pism_b_BAT!AB85:AE85,0),"0")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122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43">
        <f t="shared" si="6"/>
        <v>0</v>
      </c>
      <c r="T86" s="244">
        <f t="shared" si="7"/>
        <v>0</v>
      </c>
      <c r="U86" s="244">
        <f t="shared" si="8"/>
        <v>0</v>
      </c>
      <c r="V86" s="245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17"/>
      <c r="AG86" s="190" t="str">
        <f>IF((SUM(pism_b_BAT!O86:R86))&gt;0,COUNTIF(pism_b_BAT!AB86:AE86,0),"0")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122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43">
        <f t="shared" si="6"/>
        <v>0</v>
      </c>
      <c r="T87" s="244">
        <f t="shared" si="7"/>
        <v>0</v>
      </c>
      <c r="U87" s="244">
        <f t="shared" si="8"/>
        <v>0</v>
      </c>
      <c r="V87" s="245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17"/>
      <c r="AG87" s="190" t="str">
        <f>IF((SUM(pism_b_BAT!O87:R87))&gt;0,COUNTIF(pism_b_BAT!AB87:AE87,0),"0")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122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43">
        <f t="shared" si="6"/>
        <v>0</v>
      </c>
      <c r="T88" s="244">
        <f t="shared" si="7"/>
        <v>0</v>
      </c>
      <c r="U88" s="244">
        <f t="shared" si="8"/>
        <v>0</v>
      </c>
      <c r="V88" s="245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17"/>
      <c r="AG88" s="190" t="str">
        <f>IF((SUM(pism_b_BAT!O88:R88))&gt;0,COUNTIF(pism_b_BAT!AB88:AE88,0),"0")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122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43">
        <f t="shared" si="6"/>
        <v>0</v>
      </c>
      <c r="T89" s="244">
        <f t="shared" si="7"/>
        <v>0</v>
      </c>
      <c r="U89" s="244">
        <f t="shared" si="8"/>
        <v>0</v>
      </c>
      <c r="V89" s="245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17"/>
      <c r="AG89" s="190" t="str">
        <f>IF((SUM(pism_b_BAT!O89:R89))&gt;0,COUNTIF(pism_b_BAT!AB89:AE89,0),"0")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122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43">
        <f t="shared" si="6"/>
        <v>0</v>
      </c>
      <c r="T90" s="244">
        <f t="shared" si="7"/>
        <v>0</v>
      </c>
      <c r="U90" s="244">
        <f t="shared" si="8"/>
        <v>0</v>
      </c>
      <c r="V90" s="245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17"/>
      <c r="AG90" s="190" t="str">
        <f>IF((SUM(pism_b_BAT!O90:R90))&gt;0,COUNTIF(pism_b_BAT!AB90:AE90,0),"0")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122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43">
        <f t="shared" si="6"/>
        <v>0</v>
      </c>
      <c r="T91" s="244">
        <f t="shared" si="7"/>
        <v>0</v>
      </c>
      <c r="U91" s="244">
        <f t="shared" si="8"/>
        <v>0</v>
      </c>
      <c r="V91" s="245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17"/>
      <c r="AG91" s="190" t="str">
        <f>IF((SUM(pism_b_BAT!O91:R91))&gt;0,COUNTIF(pism_b_BAT!AB91:AE91,0),"0")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122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43">
        <f t="shared" si="6"/>
        <v>0</v>
      </c>
      <c r="T92" s="244">
        <f t="shared" si="7"/>
        <v>0</v>
      </c>
      <c r="U92" s="244">
        <f t="shared" si="8"/>
        <v>0</v>
      </c>
      <c r="V92" s="245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17"/>
      <c r="AG92" s="190" t="str">
        <f>IF((SUM(pism_b_BAT!O92:R92))&gt;0,COUNTIF(pism_b_BAT!AB92:AE92,0),"0")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122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43">
        <f t="shared" si="6"/>
        <v>0</v>
      </c>
      <c r="T93" s="244">
        <f t="shared" si="7"/>
        <v>0</v>
      </c>
      <c r="U93" s="244">
        <f t="shared" si="8"/>
        <v>0</v>
      </c>
      <c r="V93" s="245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17"/>
      <c r="AG93" s="190" t="str">
        <f>IF((SUM(pism_b_BAT!O93:R93))&gt;0,COUNTIF(pism_b_BAT!AB93:AE93,0),"0")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122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43">
        <f t="shared" si="6"/>
        <v>0</v>
      </c>
      <c r="T94" s="244">
        <f t="shared" si="7"/>
        <v>0</v>
      </c>
      <c r="U94" s="244">
        <f t="shared" si="8"/>
        <v>0</v>
      </c>
      <c r="V94" s="245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17"/>
      <c r="AG94" s="190" t="str">
        <f>IF((SUM(pism_b_BAT!O94:R94))&gt;0,COUNTIF(pism_b_BAT!AB94:AE94,0),"0")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122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43">
        <f t="shared" si="6"/>
        <v>0</v>
      </c>
      <c r="T95" s="244">
        <f t="shared" si="7"/>
        <v>0</v>
      </c>
      <c r="U95" s="244">
        <f t="shared" si="8"/>
        <v>0</v>
      </c>
      <c r="V95" s="245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17"/>
      <c r="AG95" s="190" t="str">
        <f>IF((SUM(pism_b_BAT!O95:R95))&gt;0,COUNTIF(pism_b_BAT!AB95:AE95,0),"0")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122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43">
        <f t="shared" si="6"/>
        <v>0</v>
      </c>
      <c r="T96" s="244">
        <f t="shared" si="7"/>
        <v>0</v>
      </c>
      <c r="U96" s="244">
        <f t="shared" si="8"/>
        <v>0</v>
      </c>
      <c r="V96" s="245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17"/>
      <c r="AG96" s="190" t="str">
        <f>IF((SUM(pism_b_BAT!O96:R96))&gt;0,COUNTIF(pism_b_BAT!AB96:AE96,0),"0")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122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43">
        <f t="shared" si="6"/>
        <v>0</v>
      </c>
      <c r="T97" s="244">
        <f t="shared" si="7"/>
        <v>0</v>
      </c>
      <c r="U97" s="244">
        <f t="shared" si="8"/>
        <v>0</v>
      </c>
      <c r="V97" s="245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17"/>
      <c r="AG97" s="190" t="str">
        <f>IF((SUM(pism_b_BAT!O97:R97))&gt;0,COUNTIF(pism_b_BAT!AB97:AE97,0),"0")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122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43">
        <f t="shared" si="6"/>
        <v>0</v>
      </c>
      <c r="T98" s="244">
        <f t="shared" si="7"/>
        <v>0</v>
      </c>
      <c r="U98" s="244">
        <f t="shared" si="8"/>
        <v>0</v>
      </c>
      <c r="V98" s="245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17"/>
      <c r="AG98" s="190" t="str">
        <f>IF((SUM(pism_b_BAT!O98:R98))&gt;0,COUNTIF(pism_b_BAT!AB98:AE98,0),"0")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122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43">
        <f t="shared" si="6"/>
        <v>0</v>
      </c>
      <c r="T99" s="244">
        <f t="shared" si="7"/>
        <v>0</v>
      </c>
      <c r="U99" s="244">
        <f t="shared" si="8"/>
        <v>0</v>
      </c>
      <c r="V99" s="245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17"/>
      <c r="AG99" s="190" t="str">
        <f>IF((SUM(pism_b_BAT!O99:R99))&gt;0,COUNTIF(pism_b_BAT!AB99:AE99,0),"0")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122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43">
        <f t="shared" si="6"/>
        <v>0</v>
      </c>
      <c r="T100" s="244">
        <f t="shared" si="7"/>
        <v>0</v>
      </c>
      <c r="U100" s="244">
        <f t="shared" si="8"/>
        <v>0</v>
      </c>
      <c r="V100" s="245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17"/>
      <c r="AG100" s="190" t="str">
        <f>IF((SUM(pism_b_BAT!O100:R100))&gt;0,COUNTIF(pism_b_BAT!AB100:AE100,0),"0")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9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47">
        <f t="shared" si="6"/>
        <v>0</v>
      </c>
      <c r="T101" s="248">
        <f t="shared" si="7"/>
        <v>0</v>
      </c>
      <c r="U101" s="248">
        <f t="shared" si="8"/>
        <v>0</v>
      </c>
      <c r="V101" s="249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8"/>
      <c r="AG101" s="190" t="str">
        <f>IF((SUM(pism_b_BAT!O101:R101))&gt;0,COUNTIF(pism_b_BAT!AB101:AE101,0),"0")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6.5" thickTop="1" thickBot="1" x14ac:dyDescent="0.3">
      <c r="F102" s="2"/>
      <c r="AG102" s="266">
        <f>SUM(AG5:AG101)</f>
        <v>0</v>
      </c>
      <c r="AH102" s="266">
        <f>SUM(AH5:AH101)</f>
        <v>0</v>
      </c>
    </row>
    <row r="103" spans="1:34" ht="15.75" thickTop="1" x14ac:dyDescent="0.25"/>
    <row r="104" spans="1:34" ht="80.25" customHeight="1" x14ac:dyDescent="0.25">
      <c r="A104" s="283" t="s">
        <v>210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58">
        <f>SUM(O5:O101)</f>
        <v>0</v>
      </c>
      <c r="P104" s="258">
        <f>SUM(P5:P101)</f>
        <v>0</v>
      </c>
      <c r="Q104" s="258">
        <f>SUM(Q5:Q101)</f>
        <v>0</v>
      </c>
      <c r="R104" s="258">
        <f>SUM(R5:R101)</f>
        <v>0</v>
      </c>
    </row>
    <row r="105" spans="1:34" ht="64.5" customHeight="1" x14ac:dyDescent="0.25">
      <c r="A105" s="283" t="s">
        <v>205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703125" defaultRowHeight="15" x14ac:dyDescent="0.25"/>
  <cols>
    <col min="1" max="1" width="20.28515625" customWidth="1"/>
    <col min="2" max="3" width="15.85546875" customWidth="1"/>
    <col min="4" max="4" width="10.85546875" customWidth="1"/>
    <col min="5" max="5" width="24.5703125" customWidth="1"/>
    <col min="6" max="6" width="7.85546875" customWidth="1"/>
    <col min="7" max="10" width="11" customWidth="1"/>
    <col min="11" max="14" width="9.85546875" customWidth="1"/>
    <col min="15" max="18" width="11.7109375" customWidth="1"/>
    <col min="19" max="22" width="18" customWidth="1"/>
    <col min="23" max="23" width="14.7109375" customWidth="1"/>
    <col min="24" max="31" width="8.28515625" hidden="1" customWidth="1"/>
    <col min="32" max="32" width="54.140625" customWidth="1"/>
    <col min="33" max="33" width="19" style="33" hidden="1" customWidth="1"/>
    <col min="34" max="34" width="24.5703125" hidden="1" customWidth="1"/>
    <col min="35" max="35" width="9.5703125" customWidth="1"/>
    <col min="36" max="38" width="8" customWidth="1"/>
    <col min="39" max="39" width="9.5703125" customWidth="1"/>
  </cols>
  <sheetData>
    <row r="1" spans="1:34" ht="39" customHeight="1" thickBot="1" x14ac:dyDescent="0.3">
      <c r="A1" s="193" t="s">
        <v>207</v>
      </c>
    </row>
    <row r="2" spans="1:34" s="3" customFormat="1" ht="75" customHeight="1" thickTop="1" x14ac:dyDescent="0.25">
      <c r="A2" s="47" t="s">
        <v>10</v>
      </c>
      <c r="B2" s="287" t="s">
        <v>174</v>
      </c>
      <c r="C2" s="287"/>
      <c r="D2" s="287"/>
      <c r="E2" s="287"/>
      <c r="F2" s="287" t="s">
        <v>0</v>
      </c>
      <c r="G2" s="308" t="s">
        <v>208</v>
      </c>
      <c r="H2" s="309"/>
      <c r="I2" s="309"/>
      <c r="J2" s="310"/>
      <c r="K2" s="300" t="s">
        <v>180</v>
      </c>
      <c r="L2" s="301"/>
      <c r="M2" s="301"/>
      <c r="N2" s="302"/>
      <c r="O2" s="303" t="s">
        <v>204</v>
      </c>
      <c r="P2" s="303"/>
      <c r="Q2" s="303"/>
      <c r="R2" s="303"/>
      <c r="S2" s="304" t="s">
        <v>209</v>
      </c>
      <c r="T2" s="305"/>
      <c r="U2" s="305"/>
      <c r="V2" s="305"/>
      <c r="W2" s="306"/>
      <c r="X2" s="307" t="s">
        <v>109</v>
      </c>
      <c r="Y2" s="299"/>
      <c r="Z2" s="299"/>
      <c r="AA2" s="299"/>
      <c r="AB2" s="299"/>
      <c r="AC2" s="299"/>
      <c r="AD2" s="299"/>
      <c r="AE2" s="299"/>
      <c r="AF2" s="69" t="s">
        <v>213</v>
      </c>
      <c r="AG2" s="191" t="s">
        <v>184</v>
      </c>
      <c r="AH2" s="191" t="s">
        <v>184</v>
      </c>
    </row>
    <row r="3" spans="1:34" s="3" customFormat="1" ht="154.5" customHeight="1" thickBot="1" x14ac:dyDescent="0.3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198</v>
      </c>
      <c r="T3" s="6" t="s">
        <v>199</v>
      </c>
      <c r="U3" s="6" t="s">
        <v>200</v>
      </c>
      <c r="V3" s="6" t="s">
        <v>201</v>
      </c>
      <c r="W3" s="73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214</v>
      </c>
      <c r="AG3" s="257" t="s">
        <v>226</v>
      </c>
      <c r="AH3" s="257" t="s">
        <v>227</v>
      </c>
    </row>
    <row r="4" spans="1:34" s="1" customFormat="1" ht="106.5" thickTop="1" thickBot="1" x14ac:dyDescent="0.3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2018</v>
      </c>
      <c r="G4" s="87">
        <v>1</v>
      </c>
      <c r="H4" s="88">
        <v>1</v>
      </c>
      <c r="I4" s="88">
        <v>1</v>
      </c>
      <c r="J4" s="89">
        <v>1</v>
      </c>
      <c r="K4" s="90">
        <v>0.8</v>
      </c>
      <c r="L4" s="88">
        <v>0.7</v>
      </c>
      <c r="M4" s="88">
        <v>0.6</v>
      </c>
      <c r="N4" s="91">
        <v>0.5</v>
      </c>
      <c r="O4" s="90">
        <v>1</v>
      </c>
      <c r="P4" s="88">
        <v>1</v>
      </c>
      <c r="Q4" s="88">
        <v>1</v>
      </c>
      <c r="R4" s="91">
        <v>1</v>
      </c>
      <c r="S4" s="23">
        <f>IF(G4&gt;0,AB4,X4)</f>
        <v>5040</v>
      </c>
      <c r="T4" s="24">
        <f t="shared" ref="T4:V4" si="0">IF(H4&gt;0,AC4,Y4)</f>
        <v>1120</v>
      </c>
      <c r="U4" s="24">
        <f t="shared" si="0"/>
        <v>440</v>
      </c>
      <c r="V4" s="67">
        <f t="shared" si="0"/>
        <v>1120</v>
      </c>
      <c r="W4" s="68">
        <f>+X4+Y4+Z4+AA4</f>
        <v>7720</v>
      </c>
      <c r="X4" s="10">
        <f>IF(G4&gt;0,AB4,O4*calc!$J$4)</f>
        <v>5040</v>
      </c>
      <c r="Y4" s="10">
        <f>IF(H4&gt;0,AC4,P4*calc!$J$5)</f>
        <v>1120</v>
      </c>
      <c r="Z4" s="10">
        <f>IF(I4&gt;0,AD4,Q4*calc!$J$6)</f>
        <v>440</v>
      </c>
      <c r="AA4" s="10">
        <f>IF(J4&gt;0,AE4,R4*calc!$J$7)</f>
        <v>1120</v>
      </c>
      <c r="AB4" s="72">
        <f>IF(G4&gt;0,VLOOKUP(((K4/G4)*100),calc!$B$11:$D$16,3,TRUE)*O4*calc!$J$4,"N/A")</f>
        <v>5040</v>
      </c>
      <c r="AC4" s="72">
        <f>IF(H4&gt;0,VLOOKUP(((L4/H4)*100),calc!$B$11:$D$16,3,TRUE)*P4*calc!$J$5,"N/A")</f>
        <v>1120</v>
      </c>
      <c r="AD4" s="72">
        <f>IF(I4&gt;0,VLOOKUP(((M4/I4)*100),calc!$B$11:$D$16,3,TRUE)*Q4*calc!$J$6,"N/A")</f>
        <v>440</v>
      </c>
      <c r="AE4" s="72">
        <f>IF(J4&gt;0,VLOOKUP(((N4/J4)*100),calc!$B$11:$D$16,3,TRUE)*R4*calc!$J$7,"N/A")</f>
        <v>1120</v>
      </c>
      <c r="AF4" s="74"/>
      <c r="AG4" s="3"/>
      <c r="AH4" s="3"/>
    </row>
    <row r="5" spans="1:34" s="1" customFormat="1" ht="30" customHeight="1" thickTop="1" thickBot="1" x14ac:dyDescent="0.3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51"/>
      <c r="E5" s="252"/>
      <c r="F5" s="64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53">
        <f t="shared" ref="S5:S68" si="1">IF(G5&gt;0,AB5,X5)</f>
        <v>0</v>
      </c>
      <c r="T5" s="240">
        <f t="shared" ref="T5:T68" si="2">IF(H5&gt;0,AC5,Y5)</f>
        <v>0</v>
      </c>
      <c r="U5" s="240">
        <f t="shared" ref="U5:U68" si="3">IF(I5&gt;0,AD5,Z5)</f>
        <v>0</v>
      </c>
      <c r="V5" s="27">
        <f t="shared" ref="V5:V68" si="4">IF(J5&gt;0,AE5,AA5)</f>
        <v>0</v>
      </c>
      <c r="W5" s="242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9"/>
      <c r="AG5" s="190" t="str">
        <f>IF((SUM(pism_c_SEL!O5:R5))&gt;0,COUNTIF(pism_c_SEL!AB5:AE5,0),"0")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64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54">
        <f t="shared" si="1"/>
        <v>0</v>
      </c>
      <c r="T6" s="244">
        <f t="shared" si="2"/>
        <v>0</v>
      </c>
      <c r="U6" s="244">
        <f t="shared" si="3"/>
        <v>0</v>
      </c>
      <c r="V6" s="30">
        <f t="shared" si="4"/>
        <v>0</v>
      </c>
      <c r="W6" s="246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20"/>
      <c r="AG6" s="190" t="str">
        <f>IF((SUM(pism_c_SEL!O6:R6))&gt;0,COUNTIF(pism_c_SEL!AB6:AE6,0),"0")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64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54">
        <f t="shared" si="1"/>
        <v>0</v>
      </c>
      <c r="T7" s="244">
        <f t="shared" si="2"/>
        <v>0</v>
      </c>
      <c r="U7" s="244">
        <f t="shared" si="3"/>
        <v>0</v>
      </c>
      <c r="V7" s="30">
        <f t="shared" si="4"/>
        <v>0</v>
      </c>
      <c r="W7" s="246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20"/>
      <c r="AG7" s="190" t="str">
        <f>IF((SUM(pism_c_SEL!O7:R7))&gt;0,COUNTIF(pism_c_SEL!AB7:AE7,0),"0")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64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54">
        <f t="shared" si="1"/>
        <v>0</v>
      </c>
      <c r="T8" s="244">
        <f t="shared" si="2"/>
        <v>0</v>
      </c>
      <c r="U8" s="244">
        <f t="shared" si="3"/>
        <v>0</v>
      </c>
      <c r="V8" s="30">
        <f t="shared" si="4"/>
        <v>0</v>
      </c>
      <c r="W8" s="246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20"/>
      <c r="AG8" s="190" t="str">
        <f>IF((SUM(pism_c_SEL!O8:R8))&gt;0,COUNTIF(pism_c_SEL!AB8:AE8,0),"0")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64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54">
        <f t="shared" si="1"/>
        <v>0</v>
      </c>
      <c r="T9" s="244">
        <f t="shared" si="2"/>
        <v>0</v>
      </c>
      <c r="U9" s="244">
        <f t="shared" si="3"/>
        <v>0</v>
      </c>
      <c r="V9" s="30">
        <f t="shared" si="4"/>
        <v>0</v>
      </c>
      <c r="W9" s="246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20"/>
      <c r="AG9" s="190" t="str">
        <f>IF((SUM(pism_c_SEL!O9:R9))&gt;0,COUNTIF(pism_c_SEL!AB9:AE9,0),"0")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64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54">
        <f t="shared" si="1"/>
        <v>0</v>
      </c>
      <c r="T10" s="244">
        <f t="shared" si="2"/>
        <v>0</v>
      </c>
      <c r="U10" s="244">
        <f t="shared" si="3"/>
        <v>0</v>
      </c>
      <c r="V10" s="30">
        <f t="shared" si="4"/>
        <v>0</v>
      </c>
      <c r="W10" s="246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20"/>
      <c r="AG10" s="190" t="str">
        <f>IF((SUM(pism_c_SEL!O10:R10))&gt;0,COUNTIF(pism_c_SEL!AB10:AE10,0),"0")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64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54">
        <f t="shared" si="1"/>
        <v>0</v>
      </c>
      <c r="T11" s="244">
        <f t="shared" si="2"/>
        <v>0</v>
      </c>
      <c r="U11" s="244">
        <f t="shared" si="3"/>
        <v>0</v>
      </c>
      <c r="V11" s="30">
        <f t="shared" si="4"/>
        <v>0</v>
      </c>
      <c r="W11" s="246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20"/>
      <c r="AG11" s="190" t="str">
        <f>IF((SUM(pism_c_SEL!O11:R11))&gt;0,COUNTIF(pism_c_SEL!AB11:AE11,0),"0")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64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54">
        <f t="shared" si="1"/>
        <v>0</v>
      </c>
      <c r="T12" s="244">
        <f t="shared" si="2"/>
        <v>0</v>
      </c>
      <c r="U12" s="244">
        <f t="shared" si="3"/>
        <v>0</v>
      </c>
      <c r="V12" s="30">
        <f t="shared" si="4"/>
        <v>0</v>
      </c>
      <c r="W12" s="246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20"/>
      <c r="AG12" s="190" t="str">
        <f>IF((SUM(pism_c_SEL!O12:R12))&gt;0,COUNTIF(pism_c_SEL!AB12:AE12,0),"0")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64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54">
        <f t="shared" si="1"/>
        <v>0</v>
      </c>
      <c r="T13" s="244">
        <f t="shared" si="2"/>
        <v>0</v>
      </c>
      <c r="U13" s="244">
        <f t="shared" si="3"/>
        <v>0</v>
      </c>
      <c r="V13" s="30">
        <f t="shared" si="4"/>
        <v>0</v>
      </c>
      <c r="W13" s="246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20"/>
      <c r="AG13" s="190" t="str">
        <f>IF((SUM(pism_c_SEL!O13:R13))&gt;0,COUNTIF(pism_c_SEL!AB13:AE13,0),"0")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64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54">
        <f t="shared" si="1"/>
        <v>0</v>
      </c>
      <c r="T14" s="244">
        <f t="shared" si="2"/>
        <v>0</v>
      </c>
      <c r="U14" s="244">
        <f t="shared" si="3"/>
        <v>0</v>
      </c>
      <c r="V14" s="30">
        <f t="shared" si="4"/>
        <v>0</v>
      </c>
      <c r="W14" s="246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20"/>
      <c r="AG14" s="190" t="str">
        <f>IF((SUM(pism_c_SEL!O14:R14))&gt;0,COUNTIF(pism_c_SEL!AB14:AE14,0),"0")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64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54">
        <f t="shared" si="1"/>
        <v>0</v>
      </c>
      <c r="T15" s="244">
        <f t="shared" si="2"/>
        <v>0</v>
      </c>
      <c r="U15" s="244">
        <f t="shared" si="3"/>
        <v>0</v>
      </c>
      <c r="V15" s="30">
        <f t="shared" si="4"/>
        <v>0</v>
      </c>
      <c r="W15" s="246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20"/>
      <c r="AG15" s="190" t="str">
        <f>IF((SUM(pism_c_SEL!O15:R15))&gt;0,COUNTIF(pism_c_SEL!AB15:AE15,0),"0")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64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54">
        <f t="shared" si="1"/>
        <v>0</v>
      </c>
      <c r="T16" s="244">
        <f t="shared" si="2"/>
        <v>0</v>
      </c>
      <c r="U16" s="244">
        <f t="shared" si="3"/>
        <v>0</v>
      </c>
      <c r="V16" s="30">
        <f t="shared" si="4"/>
        <v>0</v>
      </c>
      <c r="W16" s="246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20"/>
      <c r="AG16" s="190" t="str">
        <f>IF((SUM(pism_c_SEL!O16:R16))&gt;0,COUNTIF(pism_c_SEL!AB16:AE16,0),"0")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64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54">
        <f t="shared" si="1"/>
        <v>0</v>
      </c>
      <c r="T17" s="244">
        <f t="shared" si="2"/>
        <v>0</v>
      </c>
      <c r="U17" s="244">
        <f t="shared" si="3"/>
        <v>0</v>
      </c>
      <c r="V17" s="30">
        <f t="shared" si="4"/>
        <v>0</v>
      </c>
      <c r="W17" s="246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20"/>
      <c r="AG17" s="190" t="str">
        <f>IF((SUM(pism_c_SEL!O17:R17))&gt;0,COUNTIF(pism_c_SEL!AB17:AE17,0),"0")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64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54">
        <f t="shared" si="1"/>
        <v>0</v>
      </c>
      <c r="T18" s="244">
        <f t="shared" si="2"/>
        <v>0</v>
      </c>
      <c r="U18" s="244">
        <f t="shared" si="3"/>
        <v>0</v>
      </c>
      <c r="V18" s="30">
        <f t="shared" si="4"/>
        <v>0</v>
      </c>
      <c r="W18" s="246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20"/>
      <c r="AG18" s="190" t="str">
        <f>IF((SUM(pism_c_SEL!O18:R18))&gt;0,COUNTIF(pism_c_SEL!AB18:AE18,0),"0")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64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54">
        <f t="shared" si="1"/>
        <v>0</v>
      </c>
      <c r="T19" s="244">
        <f t="shared" si="2"/>
        <v>0</v>
      </c>
      <c r="U19" s="244">
        <f t="shared" si="3"/>
        <v>0</v>
      </c>
      <c r="V19" s="30">
        <f t="shared" si="4"/>
        <v>0</v>
      </c>
      <c r="W19" s="246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20"/>
      <c r="AG19" s="190" t="str">
        <f>IF((SUM(pism_c_SEL!O19:R19))&gt;0,COUNTIF(pism_c_SEL!AB19:AE19,0),"0")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64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54">
        <f t="shared" si="1"/>
        <v>0</v>
      </c>
      <c r="T20" s="244">
        <f t="shared" si="2"/>
        <v>0</v>
      </c>
      <c r="U20" s="244">
        <f t="shared" si="3"/>
        <v>0</v>
      </c>
      <c r="V20" s="30">
        <f t="shared" si="4"/>
        <v>0</v>
      </c>
      <c r="W20" s="246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20"/>
      <c r="AG20" s="190" t="str">
        <f>IF((SUM(pism_c_SEL!O20:R20))&gt;0,COUNTIF(pism_c_SEL!AB20:AE20,0),"0")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64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54">
        <f t="shared" si="1"/>
        <v>0</v>
      </c>
      <c r="T21" s="244">
        <f t="shared" si="2"/>
        <v>0</v>
      </c>
      <c r="U21" s="244">
        <f t="shared" si="3"/>
        <v>0</v>
      </c>
      <c r="V21" s="30">
        <f t="shared" si="4"/>
        <v>0</v>
      </c>
      <c r="W21" s="246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20"/>
      <c r="AG21" s="190" t="str">
        <f>IF((SUM(pism_c_SEL!O21:R21))&gt;0,COUNTIF(pism_c_SEL!AB21:AE21,0),"0")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64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54">
        <f t="shared" si="1"/>
        <v>0</v>
      </c>
      <c r="T22" s="244">
        <f t="shared" si="2"/>
        <v>0</v>
      </c>
      <c r="U22" s="244">
        <f t="shared" si="3"/>
        <v>0</v>
      </c>
      <c r="V22" s="30">
        <f t="shared" si="4"/>
        <v>0</v>
      </c>
      <c r="W22" s="246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20"/>
      <c r="AG22" s="190" t="str">
        <f>IF((SUM(pism_c_SEL!O22:R22))&gt;0,COUNTIF(pism_c_SEL!AB22:AE22,0),"0")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64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54">
        <f t="shared" si="1"/>
        <v>0</v>
      </c>
      <c r="T23" s="244">
        <f t="shared" si="2"/>
        <v>0</v>
      </c>
      <c r="U23" s="244">
        <f t="shared" si="3"/>
        <v>0</v>
      </c>
      <c r="V23" s="30">
        <f t="shared" si="4"/>
        <v>0</v>
      </c>
      <c r="W23" s="246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20"/>
      <c r="AG23" s="190" t="str">
        <f>IF((SUM(pism_c_SEL!O23:R23))&gt;0,COUNTIF(pism_c_SEL!AB23:AE23,0),"0")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64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54">
        <f t="shared" si="1"/>
        <v>0</v>
      </c>
      <c r="T24" s="244">
        <f t="shared" si="2"/>
        <v>0</v>
      </c>
      <c r="U24" s="244">
        <f t="shared" si="3"/>
        <v>0</v>
      </c>
      <c r="V24" s="30">
        <f t="shared" si="4"/>
        <v>0</v>
      </c>
      <c r="W24" s="246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20"/>
      <c r="AG24" s="190" t="str">
        <f>IF((SUM(pism_c_SEL!O24:R24))&gt;0,COUNTIF(pism_c_SEL!AB24:AE24,0),"0")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64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54">
        <f t="shared" si="1"/>
        <v>0</v>
      </c>
      <c r="T25" s="244">
        <f t="shared" si="2"/>
        <v>0</v>
      </c>
      <c r="U25" s="244">
        <f t="shared" si="3"/>
        <v>0</v>
      </c>
      <c r="V25" s="30">
        <f t="shared" si="4"/>
        <v>0</v>
      </c>
      <c r="W25" s="246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20"/>
      <c r="AG25" s="190" t="str">
        <f>IF((SUM(pism_c_SEL!O25:R25))&gt;0,COUNTIF(pism_c_SEL!AB25:AE25,0),"0")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64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54">
        <f t="shared" si="1"/>
        <v>0</v>
      </c>
      <c r="T26" s="244">
        <f t="shared" si="2"/>
        <v>0</v>
      </c>
      <c r="U26" s="244">
        <f t="shared" si="3"/>
        <v>0</v>
      </c>
      <c r="V26" s="30">
        <f t="shared" si="4"/>
        <v>0</v>
      </c>
      <c r="W26" s="246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20"/>
      <c r="AG26" s="190" t="str">
        <f>IF((SUM(pism_c_SEL!O26:R26))&gt;0,COUNTIF(pism_c_SEL!AB26:AE26,0),"0")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64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54">
        <f t="shared" si="1"/>
        <v>0</v>
      </c>
      <c r="T27" s="244">
        <f t="shared" si="2"/>
        <v>0</v>
      </c>
      <c r="U27" s="244">
        <f t="shared" si="3"/>
        <v>0</v>
      </c>
      <c r="V27" s="30">
        <f t="shared" si="4"/>
        <v>0</v>
      </c>
      <c r="W27" s="246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20"/>
      <c r="AG27" s="190" t="str">
        <f>IF((SUM(pism_c_SEL!O27:R27))&gt;0,COUNTIF(pism_c_SEL!AB27:AE27,0),"0")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64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54">
        <f t="shared" si="1"/>
        <v>0</v>
      </c>
      <c r="T28" s="244">
        <f t="shared" si="2"/>
        <v>0</v>
      </c>
      <c r="U28" s="244">
        <f t="shared" si="3"/>
        <v>0</v>
      </c>
      <c r="V28" s="30">
        <f t="shared" si="4"/>
        <v>0</v>
      </c>
      <c r="W28" s="246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20"/>
      <c r="AG28" s="190" t="str">
        <f>IF((SUM(pism_c_SEL!O28:R28))&gt;0,COUNTIF(pism_c_SEL!AB28:AE28,0),"0")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64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54">
        <f t="shared" si="1"/>
        <v>0</v>
      </c>
      <c r="T29" s="244">
        <f t="shared" si="2"/>
        <v>0</v>
      </c>
      <c r="U29" s="244">
        <f t="shared" si="3"/>
        <v>0</v>
      </c>
      <c r="V29" s="30">
        <f t="shared" si="4"/>
        <v>0</v>
      </c>
      <c r="W29" s="246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20"/>
      <c r="AG29" s="190" t="str">
        <f>IF((SUM(pism_c_SEL!O29:R29))&gt;0,COUNTIF(pism_c_SEL!AB29:AE29,0),"0")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64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54">
        <f t="shared" si="1"/>
        <v>0</v>
      </c>
      <c r="T30" s="244">
        <f t="shared" si="2"/>
        <v>0</v>
      </c>
      <c r="U30" s="244">
        <f t="shared" si="3"/>
        <v>0</v>
      </c>
      <c r="V30" s="30">
        <f t="shared" si="4"/>
        <v>0</v>
      </c>
      <c r="W30" s="246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20"/>
      <c r="AG30" s="190" t="str">
        <f>IF((SUM(pism_c_SEL!O30:R30))&gt;0,COUNTIF(pism_c_SEL!AB30:AE30,0),"0")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64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54">
        <f t="shared" si="1"/>
        <v>0</v>
      </c>
      <c r="T31" s="244">
        <f t="shared" si="2"/>
        <v>0</v>
      </c>
      <c r="U31" s="244">
        <f t="shared" si="3"/>
        <v>0</v>
      </c>
      <c r="V31" s="30">
        <f t="shared" si="4"/>
        <v>0</v>
      </c>
      <c r="W31" s="246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20"/>
      <c r="AG31" s="190" t="str">
        <f>IF((SUM(pism_c_SEL!O31:R31))&gt;0,COUNTIF(pism_c_SEL!AB31:AE31,0),"0")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64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54">
        <f t="shared" si="1"/>
        <v>0</v>
      </c>
      <c r="T32" s="244">
        <f t="shared" si="2"/>
        <v>0</v>
      </c>
      <c r="U32" s="244">
        <f t="shared" si="3"/>
        <v>0</v>
      </c>
      <c r="V32" s="30">
        <f t="shared" si="4"/>
        <v>0</v>
      </c>
      <c r="W32" s="246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20"/>
      <c r="AG32" s="190" t="str">
        <f>IF((SUM(pism_c_SEL!O32:R32))&gt;0,COUNTIF(pism_c_SEL!AB32:AE32,0),"0")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64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54">
        <f t="shared" si="1"/>
        <v>0</v>
      </c>
      <c r="T33" s="244">
        <f t="shared" si="2"/>
        <v>0</v>
      </c>
      <c r="U33" s="244">
        <f t="shared" si="3"/>
        <v>0</v>
      </c>
      <c r="V33" s="30">
        <f t="shared" si="4"/>
        <v>0</v>
      </c>
      <c r="W33" s="246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20"/>
      <c r="AG33" s="190" t="str">
        <f>IF((SUM(pism_c_SEL!O33:R33))&gt;0,COUNTIF(pism_c_SEL!AB33:AE33,0),"0")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64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54">
        <f t="shared" si="1"/>
        <v>0</v>
      </c>
      <c r="T34" s="244">
        <f t="shared" si="2"/>
        <v>0</v>
      </c>
      <c r="U34" s="244">
        <f t="shared" si="3"/>
        <v>0</v>
      </c>
      <c r="V34" s="30">
        <f t="shared" si="4"/>
        <v>0</v>
      </c>
      <c r="W34" s="246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20"/>
      <c r="AG34" s="190" t="str">
        <f>IF((SUM(pism_c_SEL!O34:R34))&gt;0,COUNTIF(pism_c_SEL!AB34:AE34,0),"0")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64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54">
        <f t="shared" si="1"/>
        <v>0</v>
      </c>
      <c r="T35" s="244">
        <f t="shared" si="2"/>
        <v>0</v>
      </c>
      <c r="U35" s="244">
        <f t="shared" si="3"/>
        <v>0</v>
      </c>
      <c r="V35" s="30">
        <f t="shared" si="4"/>
        <v>0</v>
      </c>
      <c r="W35" s="246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20"/>
      <c r="AG35" s="190" t="str">
        <f>IF((SUM(pism_c_SEL!O35:R35))&gt;0,COUNTIF(pism_c_SEL!AB35:AE35,0),"0")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64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54">
        <f t="shared" si="1"/>
        <v>0</v>
      </c>
      <c r="T36" s="244">
        <f t="shared" si="2"/>
        <v>0</v>
      </c>
      <c r="U36" s="244">
        <f t="shared" si="3"/>
        <v>0</v>
      </c>
      <c r="V36" s="30">
        <f t="shared" si="4"/>
        <v>0</v>
      </c>
      <c r="W36" s="246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20"/>
      <c r="AG36" s="190" t="str">
        <f>IF((SUM(pism_c_SEL!O36:R36))&gt;0,COUNTIF(pism_c_SEL!AB36:AE36,0),"0")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64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54">
        <f t="shared" si="1"/>
        <v>0</v>
      </c>
      <c r="T37" s="244">
        <f t="shared" si="2"/>
        <v>0</v>
      </c>
      <c r="U37" s="244">
        <f t="shared" si="3"/>
        <v>0</v>
      </c>
      <c r="V37" s="30">
        <f t="shared" si="4"/>
        <v>0</v>
      </c>
      <c r="W37" s="246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20"/>
      <c r="AG37" s="190" t="str">
        <f>IF((SUM(pism_c_SEL!O37:R37))&gt;0,COUNTIF(pism_c_SEL!AB37:AE37,0),"0")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64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54">
        <f t="shared" si="1"/>
        <v>0</v>
      </c>
      <c r="T38" s="244">
        <f t="shared" si="2"/>
        <v>0</v>
      </c>
      <c r="U38" s="244">
        <f t="shared" si="3"/>
        <v>0</v>
      </c>
      <c r="V38" s="30">
        <f t="shared" si="4"/>
        <v>0</v>
      </c>
      <c r="W38" s="246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20"/>
      <c r="AG38" s="190" t="str">
        <f>IF((SUM(pism_c_SEL!O38:R38))&gt;0,COUNTIF(pism_c_SEL!AB38:AE38,0),"0")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64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54">
        <f t="shared" si="1"/>
        <v>0</v>
      </c>
      <c r="T39" s="244">
        <f t="shared" si="2"/>
        <v>0</v>
      </c>
      <c r="U39" s="244">
        <f t="shared" si="3"/>
        <v>0</v>
      </c>
      <c r="V39" s="30">
        <f t="shared" si="4"/>
        <v>0</v>
      </c>
      <c r="W39" s="246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20"/>
      <c r="AG39" s="190" t="str">
        <f>IF((SUM(pism_c_SEL!O39:R39))&gt;0,COUNTIF(pism_c_SEL!AB39:AE39,0),"0")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64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54">
        <f t="shared" si="1"/>
        <v>0</v>
      </c>
      <c r="T40" s="244">
        <f t="shared" si="2"/>
        <v>0</v>
      </c>
      <c r="U40" s="244">
        <f t="shared" si="3"/>
        <v>0</v>
      </c>
      <c r="V40" s="30">
        <f t="shared" si="4"/>
        <v>0</v>
      </c>
      <c r="W40" s="246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20"/>
      <c r="AG40" s="190" t="str">
        <f>IF((SUM(pism_c_SEL!O40:R40))&gt;0,COUNTIF(pism_c_SEL!AB40:AE40,0),"0")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64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54">
        <f t="shared" si="1"/>
        <v>0</v>
      </c>
      <c r="T41" s="244">
        <f t="shared" si="2"/>
        <v>0</v>
      </c>
      <c r="U41" s="244">
        <f t="shared" si="3"/>
        <v>0</v>
      </c>
      <c r="V41" s="30">
        <f t="shared" si="4"/>
        <v>0</v>
      </c>
      <c r="W41" s="246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20"/>
      <c r="AG41" s="190" t="str">
        <f>IF((SUM(pism_c_SEL!O41:R41))&gt;0,COUNTIF(pism_c_SEL!AB41:AE41,0),"0")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64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54">
        <f t="shared" si="1"/>
        <v>0</v>
      </c>
      <c r="T42" s="244">
        <f t="shared" si="2"/>
        <v>0</v>
      </c>
      <c r="U42" s="244">
        <f t="shared" si="3"/>
        <v>0</v>
      </c>
      <c r="V42" s="30">
        <f t="shared" si="4"/>
        <v>0</v>
      </c>
      <c r="W42" s="246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20"/>
      <c r="AG42" s="190" t="str">
        <f>IF((SUM(pism_c_SEL!O42:R42))&gt;0,COUNTIF(pism_c_SEL!AB42:AE42,0),"0")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64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54">
        <f t="shared" si="1"/>
        <v>0</v>
      </c>
      <c r="T43" s="244">
        <f t="shared" si="2"/>
        <v>0</v>
      </c>
      <c r="U43" s="244">
        <f t="shared" si="3"/>
        <v>0</v>
      </c>
      <c r="V43" s="30">
        <f t="shared" si="4"/>
        <v>0</v>
      </c>
      <c r="W43" s="246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20"/>
      <c r="AG43" s="190" t="str">
        <f>IF((SUM(pism_c_SEL!O43:R43))&gt;0,COUNTIF(pism_c_SEL!AB43:AE43,0),"0")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64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54">
        <f t="shared" si="1"/>
        <v>0</v>
      </c>
      <c r="T44" s="244">
        <f t="shared" si="2"/>
        <v>0</v>
      </c>
      <c r="U44" s="244">
        <f t="shared" si="3"/>
        <v>0</v>
      </c>
      <c r="V44" s="30">
        <f t="shared" si="4"/>
        <v>0</v>
      </c>
      <c r="W44" s="246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20"/>
      <c r="AG44" s="190" t="str">
        <f>IF((SUM(pism_c_SEL!O44:R44))&gt;0,COUNTIF(pism_c_SEL!AB44:AE44,0),"0")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64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54">
        <f t="shared" si="1"/>
        <v>0</v>
      </c>
      <c r="T45" s="244">
        <f t="shared" si="2"/>
        <v>0</v>
      </c>
      <c r="U45" s="244">
        <f t="shared" si="3"/>
        <v>0</v>
      </c>
      <c r="V45" s="30">
        <f t="shared" si="4"/>
        <v>0</v>
      </c>
      <c r="W45" s="246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20"/>
      <c r="AG45" s="190" t="str">
        <f>IF((SUM(pism_c_SEL!O45:R45))&gt;0,COUNTIF(pism_c_SEL!AB45:AE45,0),"0")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64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54">
        <f t="shared" si="1"/>
        <v>0</v>
      </c>
      <c r="T46" s="244">
        <f t="shared" si="2"/>
        <v>0</v>
      </c>
      <c r="U46" s="244">
        <f t="shared" si="3"/>
        <v>0</v>
      </c>
      <c r="V46" s="30">
        <f t="shared" si="4"/>
        <v>0</v>
      </c>
      <c r="W46" s="246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20"/>
      <c r="AG46" s="190" t="str">
        <f>IF((SUM(pism_c_SEL!O46:R46))&gt;0,COUNTIF(pism_c_SEL!AB46:AE46,0),"0")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64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54">
        <f t="shared" si="1"/>
        <v>0</v>
      </c>
      <c r="T47" s="244">
        <f t="shared" si="2"/>
        <v>0</v>
      </c>
      <c r="U47" s="244">
        <f t="shared" si="3"/>
        <v>0</v>
      </c>
      <c r="V47" s="30">
        <f t="shared" si="4"/>
        <v>0</v>
      </c>
      <c r="W47" s="246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20"/>
      <c r="AG47" s="190" t="str">
        <f>IF((SUM(pism_c_SEL!O47:R47))&gt;0,COUNTIF(pism_c_SEL!AB47:AE47,0),"0")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64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54">
        <f t="shared" si="1"/>
        <v>0</v>
      </c>
      <c r="T48" s="244">
        <f t="shared" si="2"/>
        <v>0</v>
      </c>
      <c r="U48" s="244">
        <f t="shared" si="3"/>
        <v>0</v>
      </c>
      <c r="V48" s="30">
        <f t="shared" si="4"/>
        <v>0</v>
      </c>
      <c r="W48" s="246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20"/>
      <c r="AG48" s="190" t="str">
        <f>IF((SUM(pism_c_SEL!O48:R48))&gt;0,COUNTIF(pism_c_SEL!AB48:AE48,0),"0")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64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54">
        <f t="shared" si="1"/>
        <v>0</v>
      </c>
      <c r="T49" s="244">
        <f t="shared" si="2"/>
        <v>0</v>
      </c>
      <c r="U49" s="244">
        <f t="shared" si="3"/>
        <v>0</v>
      </c>
      <c r="V49" s="30">
        <f t="shared" si="4"/>
        <v>0</v>
      </c>
      <c r="W49" s="246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20"/>
      <c r="AG49" s="190" t="str">
        <f>IF((SUM(pism_c_SEL!O49:R49))&gt;0,COUNTIF(pism_c_SEL!AB49:AE49,0),"0")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64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54">
        <f t="shared" si="1"/>
        <v>0</v>
      </c>
      <c r="T50" s="244">
        <f t="shared" si="2"/>
        <v>0</v>
      </c>
      <c r="U50" s="244">
        <f t="shared" si="3"/>
        <v>0</v>
      </c>
      <c r="V50" s="30">
        <f t="shared" si="4"/>
        <v>0</v>
      </c>
      <c r="W50" s="246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20"/>
      <c r="AG50" s="190" t="str">
        <f>IF((SUM(pism_c_SEL!O50:R50))&gt;0,COUNTIF(pism_c_SEL!AB50:AE50,0),"0")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64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54">
        <f t="shared" si="1"/>
        <v>0</v>
      </c>
      <c r="T51" s="244">
        <f t="shared" si="2"/>
        <v>0</v>
      </c>
      <c r="U51" s="244">
        <f t="shared" si="3"/>
        <v>0</v>
      </c>
      <c r="V51" s="30">
        <f t="shared" si="4"/>
        <v>0</v>
      </c>
      <c r="W51" s="246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20"/>
      <c r="AG51" s="190" t="str">
        <f>IF((SUM(pism_c_SEL!O51:R51))&gt;0,COUNTIF(pism_c_SEL!AB51:AE51,0),"0")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64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54">
        <f t="shared" si="1"/>
        <v>0</v>
      </c>
      <c r="T52" s="244">
        <f t="shared" si="2"/>
        <v>0</v>
      </c>
      <c r="U52" s="244">
        <f t="shared" si="3"/>
        <v>0</v>
      </c>
      <c r="V52" s="30">
        <f t="shared" si="4"/>
        <v>0</v>
      </c>
      <c r="W52" s="246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20"/>
      <c r="AG52" s="190" t="str">
        <f>IF((SUM(pism_c_SEL!O52:R52))&gt;0,COUNTIF(pism_c_SEL!AB52:AE52,0),"0")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64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54">
        <f t="shared" si="1"/>
        <v>0</v>
      </c>
      <c r="T53" s="244">
        <f t="shared" si="2"/>
        <v>0</v>
      </c>
      <c r="U53" s="244">
        <f t="shared" si="3"/>
        <v>0</v>
      </c>
      <c r="V53" s="30">
        <f t="shared" si="4"/>
        <v>0</v>
      </c>
      <c r="W53" s="246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20"/>
      <c r="AG53" s="190" t="str">
        <f>IF((SUM(pism_c_SEL!O53:R53))&gt;0,COUNTIF(pism_c_SEL!AB53:AE53,0),"0")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64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54">
        <f t="shared" si="1"/>
        <v>0</v>
      </c>
      <c r="T54" s="244">
        <f t="shared" si="2"/>
        <v>0</v>
      </c>
      <c r="U54" s="244">
        <f t="shared" si="3"/>
        <v>0</v>
      </c>
      <c r="V54" s="30">
        <f t="shared" si="4"/>
        <v>0</v>
      </c>
      <c r="W54" s="246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20"/>
      <c r="AG54" s="190" t="str">
        <f>IF((SUM(pism_c_SEL!O54:R54))&gt;0,COUNTIF(pism_c_SEL!AB54:AE54,0),"0")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64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54">
        <f t="shared" si="1"/>
        <v>0</v>
      </c>
      <c r="T55" s="244">
        <f t="shared" si="2"/>
        <v>0</v>
      </c>
      <c r="U55" s="244">
        <f t="shared" si="3"/>
        <v>0</v>
      </c>
      <c r="V55" s="30">
        <f t="shared" si="4"/>
        <v>0</v>
      </c>
      <c r="W55" s="246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20"/>
      <c r="AG55" s="190" t="str">
        <f>IF((SUM(pism_c_SEL!O55:R55))&gt;0,COUNTIF(pism_c_SEL!AB55:AE55,0),"0")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64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54">
        <f t="shared" si="1"/>
        <v>0</v>
      </c>
      <c r="T56" s="244">
        <f t="shared" si="2"/>
        <v>0</v>
      </c>
      <c r="U56" s="244">
        <f t="shared" si="3"/>
        <v>0</v>
      </c>
      <c r="V56" s="30">
        <f t="shared" si="4"/>
        <v>0</v>
      </c>
      <c r="W56" s="246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20"/>
      <c r="AG56" s="190" t="str">
        <f>IF((SUM(pism_c_SEL!O56:R56))&gt;0,COUNTIF(pism_c_SEL!AB56:AE56,0),"0")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64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54">
        <f t="shared" si="1"/>
        <v>0</v>
      </c>
      <c r="T57" s="244">
        <f t="shared" si="2"/>
        <v>0</v>
      </c>
      <c r="U57" s="244">
        <f t="shared" si="3"/>
        <v>0</v>
      </c>
      <c r="V57" s="30">
        <f t="shared" si="4"/>
        <v>0</v>
      </c>
      <c r="W57" s="246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20"/>
      <c r="AG57" s="190" t="str">
        <f>IF((SUM(pism_c_SEL!O57:R57))&gt;0,COUNTIF(pism_c_SEL!AB57:AE57,0),"0")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64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54">
        <f t="shared" si="1"/>
        <v>0</v>
      </c>
      <c r="T58" s="244">
        <f t="shared" si="2"/>
        <v>0</v>
      </c>
      <c r="U58" s="244">
        <f t="shared" si="3"/>
        <v>0</v>
      </c>
      <c r="V58" s="30">
        <f t="shared" si="4"/>
        <v>0</v>
      </c>
      <c r="W58" s="246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20"/>
      <c r="AG58" s="190" t="str">
        <f>IF((SUM(pism_c_SEL!O58:R58))&gt;0,COUNTIF(pism_c_SEL!AB58:AE58,0),"0")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64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54">
        <f t="shared" si="1"/>
        <v>0</v>
      </c>
      <c r="T59" s="244">
        <f t="shared" si="2"/>
        <v>0</v>
      </c>
      <c r="U59" s="244">
        <f t="shared" si="3"/>
        <v>0</v>
      </c>
      <c r="V59" s="30">
        <f t="shared" si="4"/>
        <v>0</v>
      </c>
      <c r="W59" s="246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20"/>
      <c r="AG59" s="190" t="str">
        <f>IF((SUM(pism_c_SEL!O59:R59))&gt;0,COUNTIF(pism_c_SEL!AB59:AE59,0),"0")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64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54">
        <f t="shared" si="1"/>
        <v>0</v>
      </c>
      <c r="T60" s="244">
        <f t="shared" si="2"/>
        <v>0</v>
      </c>
      <c r="U60" s="244">
        <f t="shared" si="3"/>
        <v>0</v>
      </c>
      <c r="V60" s="30">
        <f t="shared" si="4"/>
        <v>0</v>
      </c>
      <c r="W60" s="246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20"/>
      <c r="AG60" s="190" t="str">
        <f>IF((SUM(pism_c_SEL!O60:R60))&gt;0,COUNTIF(pism_c_SEL!AB60:AE60,0),"0")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64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54">
        <f t="shared" si="1"/>
        <v>0</v>
      </c>
      <c r="T61" s="244">
        <f t="shared" si="2"/>
        <v>0</v>
      </c>
      <c r="U61" s="244">
        <f t="shared" si="3"/>
        <v>0</v>
      </c>
      <c r="V61" s="30">
        <f t="shared" si="4"/>
        <v>0</v>
      </c>
      <c r="W61" s="246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20"/>
      <c r="AG61" s="190" t="str">
        <f>IF((SUM(pism_c_SEL!O61:R61))&gt;0,COUNTIF(pism_c_SEL!AB61:AE61,0),"0")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64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54">
        <f t="shared" si="1"/>
        <v>0</v>
      </c>
      <c r="T62" s="244">
        <f t="shared" si="2"/>
        <v>0</v>
      </c>
      <c r="U62" s="244">
        <f t="shared" si="3"/>
        <v>0</v>
      </c>
      <c r="V62" s="30">
        <f t="shared" si="4"/>
        <v>0</v>
      </c>
      <c r="W62" s="246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20"/>
      <c r="AG62" s="190" t="str">
        <f>IF((SUM(pism_c_SEL!O62:R62))&gt;0,COUNTIF(pism_c_SEL!AB62:AE62,0),"0")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64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54">
        <f t="shared" si="1"/>
        <v>0</v>
      </c>
      <c r="T63" s="244">
        <f t="shared" si="2"/>
        <v>0</v>
      </c>
      <c r="U63" s="244">
        <f t="shared" si="3"/>
        <v>0</v>
      </c>
      <c r="V63" s="30">
        <f t="shared" si="4"/>
        <v>0</v>
      </c>
      <c r="W63" s="246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20"/>
      <c r="AG63" s="190" t="str">
        <f>IF((SUM(pism_c_SEL!O63:R63))&gt;0,COUNTIF(pism_c_SEL!AB63:AE63,0),"0")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64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54">
        <f t="shared" si="1"/>
        <v>0</v>
      </c>
      <c r="T64" s="244">
        <f t="shared" si="2"/>
        <v>0</v>
      </c>
      <c r="U64" s="244">
        <f t="shared" si="3"/>
        <v>0</v>
      </c>
      <c r="V64" s="30">
        <f t="shared" si="4"/>
        <v>0</v>
      </c>
      <c r="W64" s="246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20"/>
      <c r="AG64" s="190" t="str">
        <f>IF((SUM(pism_c_SEL!O64:R64))&gt;0,COUNTIF(pism_c_SEL!AB64:AE64,0),"0")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64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54">
        <f t="shared" si="1"/>
        <v>0</v>
      </c>
      <c r="T65" s="244">
        <f t="shared" si="2"/>
        <v>0</v>
      </c>
      <c r="U65" s="244">
        <f t="shared" si="3"/>
        <v>0</v>
      </c>
      <c r="V65" s="30">
        <f t="shared" si="4"/>
        <v>0</v>
      </c>
      <c r="W65" s="246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20"/>
      <c r="AG65" s="190" t="str">
        <f>IF((SUM(pism_c_SEL!O65:R65))&gt;0,COUNTIF(pism_c_SEL!AB65:AE65,0),"0")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64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54">
        <f t="shared" si="1"/>
        <v>0</v>
      </c>
      <c r="T66" s="244">
        <f t="shared" si="2"/>
        <v>0</v>
      </c>
      <c r="U66" s="244">
        <f t="shared" si="3"/>
        <v>0</v>
      </c>
      <c r="V66" s="30">
        <f t="shared" si="4"/>
        <v>0</v>
      </c>
      <c r="W66" s="246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20"/>
      <c r="AG66" s="190" t="str">
        <f>IF((SUM(pism_c_SEL!O66:R66))&gt;0,COUNTIF(pism_c_SEL!AB66:AE66,0),"0")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64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54">
        <f t="shared" si="1"/>
        <v>0</v>
      </c>
      <c r="T67" s="244">
        <f t="shared" si="2"/>
        <v>0</v>
      </c>
      <c r="U67" s="244">
        <f t="shared" si="3"/>
        <v>0</v>
      </c>
      <c r="V67" s="30">
        <f t="shared" si="4"/>
        <v>0</v>
      </c>
      <c r="W67" s="246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20"/>
      <c r="AG67" s="190" t="str">
        <f>IF((SUM(pism_c_SEL!O67:R67))&gt;0,COUNTIF(pism_c_SEL!AB67:AE67,0),"0")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64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54">
        <f t="shared" si="1"/>
        <v>0</v>
      </c>
      <c r="T68" s="244">
        <f t="shared" si="2"/>
        <v>0</v>
      </c>
      <c r="U68" s="244">
        <f t="shared" si="3"/>
        <v>0</v>
      </c>
      <c r="V68" s="30">
        <f t="shared" si="4"/>
        <v>0</v>
      </c>
      <c r="W68" s="246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20"/>
      <c r="AG68" s="190" t="str">
        <f>IF((SUM(pism_c_SEL!O68:R68))&gt;0,COUNTIF(pism_c_SEL!AB68:AE68,0),"0")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64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54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30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20"/>
      <c r="AG69" s="190" t="str">
        <f>IF((SUM(pism_c_SEL!O69:R69))&gt;0,COUNTIF(pism_c_SEL!AB69:AE69,0),"0")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64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54">
        <f t="shared" si="6"/>
        <v>0</v>
      </c>
      <c r="T70" s="244">
        <f t="shared" si="7"/>
        <v>0</v>
      </c>
      <c r="U70" s="244">
        <f t="shared" si="8"/>
        <v>0</v>
      </c>
      <c r="V70" s="30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20"/>
      <c r="AG70" s="190" t="str">
        <f>IF((SUM(pism_c_SEL!O70:R70))&gt;0,COUNTIF(pism_c_SEL!AB70:AE70,0),"0")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64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54">
        <f t="shared" si="6"/>
        <v>0</v>
      </c>
      <c r="T71" s="244">
        <f t="shared" si="7"/>
        <v>0</v>
      </c>
      <c r="U71" s="244">
        <f t="shared" si="8"/>
        <v>0</v>
      </c>
      <c r="V71" s="30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20"/>
      <c r="AG71" s="190" t="str">
        <f>IF((SUM(pism_c_SEL!O71:R71))&gt;0,COUNTIF(pism_c_SEL!AB71:AE71,0),"0")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64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54">
        <f t="shared" si="6"/>
        <v>0</v>
      </c>
      <c r="T72" s="244">
        <f t="shared" si="7"/>
        <v>0</v>
      </c>
      <c r="U72" s="244">
        <f t="shared" si="8"/>
        <v>0</v>
      </c>
      <c r="V72" s="30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20"/>
      <c r="AG72" s="190" t="str">
        <f>IF((SUM(pism_c_SEL!O72:R72))&gt;0,COUNTIF(pism_c_SEL!AB72:AE72,0),"0")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64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54">
        <f t="shared" si="6"/>
        <v>0</v>
      </c>
      <c r="T73" s="244">
        <f t="shared" si="7"/>
        <v>0</v>
      </c>
      <c r="U73" s="244">
        <f t="shared" si="8"/>
        <v>0</v>
      </c>
      <c r="V73" s="30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20"/>
      <c r="AG73" s="190" t="str">
        <f>IF((SUM(pism_c_SEL!O73:R73))&gt;0,COUNTIF(pism_c_SEL!AB73:AE73,0),"0")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64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54">
        <f t="shared" si="6"/>
        <v>0</v>
      </c>
      <c r="T74" s="244">
        <f t="shared" si="7"/>
        <v>0</v>
      </c>
      <c r="U74" s="244">
        <f t="shared" si="8"/>
        <v>0</v>
      </c>
      <c r="V74" s="30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20"/>
      <c r="AG74" s="190" t="str">
        <f>IF((SUM(pism_c_SEL!O74:R74))&gt;0,COUNTIF(pism_c_SEL!AB74:AE74,0),"0")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64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54">
        <f t="shared" si="6"/>
        <v>0</v>
      </c>
      <c r="T75" s="244">
        <f t="shared" si="7"/>
        <v>0</v>
      </c>
      <c r="U75" s="244">
        <f t="shared" si="8"/>
        <v>0</v>
      </c>
      <c r="V75" s="30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20"/>
      <c r="AG75" s="190" t="str">
        <f>IF((SUM(pism_c_SEL!O75:R75))&gt;0,COUNTIF(pism_c_SEL!AB75:AE75,0),"0")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64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54">
        <f t="shared" si="6"/>
        <v>0</v>
      </c>
      <c r="T76" s="244">
        <f t="shared" si="7"/>
        <v>0</v>
      </c>
      <c r="U76" s="244">
        <f t="shared" si="8"/>
        <v>0</v>
      </c>
      <c r="V76" s="30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20"/>
      <c r="AG76" s="190" t="str">
        <f>IF((SUM(pism_c_SEL!O76:R76))&gt;0,COUNTIF(pism_c_SEL!AB76:AE76,0),"0")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64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54">
        <f t="shared" si="6"/>
        <v>0</v>
      </c>
      <c r="T77" s="244">
        <f t="shared" si="7"/>
        <v>0</v>
      </c>
      <c r="U77" s="244">
        <f t="shared" si="8"/>
        <v>0</v>
      </c>
      <c r="V77" s="30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20"/>
      <c r="AG77" s="190" t="str">
        <f>IF((SUM(pism_c_SEL!O77:R77))&gt;0,COUNTIF(pism_c_SEL!AB77:AE77,0),"0")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64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54">
        <f t="shared" si="6"/>
        <v>0</v>
      </c>
      <c r="T78" s="244">
        <f t="shared" si="7"/>
        <v>0</v>
      </c>
      <c r="U78" s="244">
        <f t="shared" si="8"/>
        <v>0</v>
      </c>
      <c r="V78" s="30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20"/>
      <c r="AG78" s="190" t="str">
        <f>IF((SUM(pism_c_SEL!O78:R78))&gt;0,COUNTIF(pism_c_SEL!AB78:AE78,0),"0")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64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54">
        <f t="shared" si="6"/>
        <v>0</v>
      </c>
      <c r="T79" s="244">
        <f t="shared" si="7"/>
        <v>0</v>
      </c>
      <c r="U79" s="244">
        <f t="shared" si="8"/>
        <v>0</v>
      </c>
      <c r="V79" s="30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20"/>
      <c r="AG79" s="190" t="str">
        <f>IF((SUM(pism_c_SEL!O79:R79))&gt;0,COUNTIF(pism_c_SEL!AB79:AE79,0),"0")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64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54">
        <f t="shared" si="6"/>
        <v>0</v>
      </c>
      <c r="T80" s="244">
        <f t="shared" si="7"/>
        <v>0</v>
      </c>
      <c r="U80" s="244">
        <f t="shared" si="8"/>
        <v>0</v>
      </c>
      <c r="V80" s="30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20"/>
      <c r="AG80" s="190" t="str">
        <f>IF((SUM(pism_c_SEL!O80:R80))&gt;0,COUNTIF(pism_c_SEL!AB80:AE80,0),"0")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64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54">
        <f t="shared" si="6"/>
        <v>0</v>
      </c>
      <c r="T81" s="244">
        <f t="shared" si="7"/>
        <v>0</v>
      </c>
      <c r="U81" s="244">
        <f t="shared" si="8"/>
        <v>0</v>
      </c>
      <c r="V81" s="30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20"/>
      <c r="AG81" s="190" t="str">
        <f>IF((SUM(pism_c_SEL!O81:R81))&gt;0,COUNTIF(pism_c_SEL!AB81:AE81,0),"0")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64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54">
        <f t="shared" si="6"/>
        <v>0</v>
      </c>
      <c r="T82" s="244">
        <f t="shared" si="7"/>
        <v>0</v>
      </c>
      <c r="U82" s="244">
        <f t="shared" si="8"/>
        <v>0</v>
      </c>
      <c r="V82" s="30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20"/>
      <c r="AG82" s="190" t="str">
        <f>IF((SUM(pism_c_SEL!O82:R82))&gt;0,COUNTIF(pism_c_SEL!AB82:AE82,0),"0")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64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54">
        <f t="shared" si="6"/>
        <v>0</v>
      </c>
      <c r="T83" s="244">
        <f t="shared" si="7"/>
        <v>0</v>
      </c>
      <c r="U83" s="244">
        <f t="shared" si="8"/>
        <v>0</v>
      </c>
      <c r="V83" s="30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20"/>
      <c r="AG83" s="190" t="str">
        <f>IF((SUM(pism_c_SEL!O83:R83))&gt;0,COUNTIF(pism_c_SEL!AB83:AE83,0),"0")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64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54">
        <f t="shared" si="6"/>
        <v>0</v>
      </c>
      <c r="T84" s="244">
        <f t="shared" si="7"/>
        <v>0</v>
      </c>
      <c r="U84" s="244">
        <f t="shared" si="8"/>
        <v>0</v>
      </c>
      <c r="V84" s="30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20"/>
      <c r="AG84" s="190" t="str">
        <f>IF((SUM(pism_c_SEL!O84:R84))&gt;0,COUNTIF(pism_c_SEL!AB84:AE84,0),"0")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64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54">
        <f t="shared" si="6"/>
        <v>0</v>
      </c>
      <c r="T85" s="244">
        <f t="shared" si="7"/>
        <v>0</v>
      </c>
      <c r="U85" s="244">
        <f t="shared" si="8"/>
        <v>0</v>
      </c>
      <c r="V85" s="30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20"/>
      <c r="AG85" s="190" t="str">
        <f>IF((SUM(pism_c_SEL!O85:R85))&gt;0,COUNTIF(pism_c_SEL!AB85:AE85,0),"0")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64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54">
        <f t="shared" si="6"/>
        <v>0</v>
      </c>
      <c r="T86" s="244">
        <f t="shared" si="7"/>
        <v>0</v>
      </c>
      <c r="U86" s="244">
        <f t="shared" si="8"/>
        <v>0</v>
      </c>
      <c r="V86" s="30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20"/>
      <c r="AG86" s="190" t="str">
        <f>IF((SUM(pism_c_SEL!O86:R86))&gt;0,COUNTIF(pism_c_SEL!AB86:AE86,0),"0")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64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54">
        <f t="shared" si="6"/>
        <v>0</v>
      </c>
      <c r="T87" s="244">
        <f t="shared" si="7"/>
        <v>0</v>
      </c>
      <c r="U87" s="244">
        <f t="shared" si="8"/>
        <v>0</v>
      </c>
      <c r="V87" s="30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20"/>
      <c r="AG87" s="190" t="str">
        <f>IF((SUM(pism_c_SEL!O87:R87))&gt;0,COUNTIF(pism_c_SEL!AB87:AE87,0),"0")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64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54">
        <f t="shared" si="6"/>
        <v>0</v>
      </c>
      <c r="T88" s="244">
        <f t="shared" si="7"/>
        <v>0</v>
      </c>
      <c r="U88" s="244">
        <f t="shared" si="8"/>
        <v>0</v>
      </c>
      <c r="V88" s="30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20"/>
      <c r="AG88" s="190" t="str">
        <f>IF((SUM(pism_c_SEL!O88:R88))&gt;0,COUNTIF(pism_c_SEL!AB88:AE88,0),"0")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64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54">
        <f t="shared" si="6"/>
        <v>0</v>
      </c>
      <c r="T89" s="244">
        <f t="shared" si="7"/>
        <v>0</v>
      </c>
      <c r="U89" s="244">
        <f t="shared" si="8"/>
        <v>0</v>
      </c>
      <c r="V89" s="30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20"/>
      <c r="AG89" s="190" t="str">
        <f>IF((SUM(pism_c_SEL!O89:R89))&gt;0,COUNTIF(pism_c_SEL!AB89:AE89,0),"0")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64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54">
        <f t="shared" si="6"/>
        <v>0</v>
      </c>
      <c r="T90" s="244">
        <f t="shared" si="7"/>
        <v>0</v>
      </c>
      <c r="U90" s="244">
        <f t="shared" si="8"/>
        <v>0</v>
      </c>
      <c r="V90" s="30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20"/>
      <c r="AG90" s="190" t="str">
        <f>IF((SUM(pism_c_SEL!O90:R90))&gt;0,COUNTIF(pism_c_SEL!AB90:AE90,0),"0")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64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54">
        <f t="shared" si="6"/>
        <v>0</v>
      </c>
      <c r="T91" s="244">
        <f t="shared" si="7"/>
        <v>0</v>
      </c>
      <c r="U91" s="244">
        <f t="shared" si="8"/>
        <v>0</v>
      </c>
      <c r="V91" s="30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20"/>
      <c r="AG91" s="190" t="str">
        <f>IF((SUM(pism_c_SEL!O91:R91))&gt;0,COUNTIF(pism_c_SEL!AB91:AE91,0),"0")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64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54">
        <f t="shared" si="6"/>
        <v>0</v>
      </c>
      <c r="T92" s="244">
        <f t="shared" si="7"/>
        <v>0</v>
      </c>
      <c r="U92" s="244">
        <f t="shared" si="8"/>
        <v>0</v>
      </c>
      <c r="V92" s="30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20"/>
      <c r="AG92" s="190" t="str">
        <f>IF((SUM(pism_c_SEL!O92:R92))&gt;0,COUNTIF(pism_c_SEL!AB92:AE92,0),"0")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64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54">
        <f t="shared" si="6"/>
        <v>0</v>
      </c>
      <c r="T93" s="244">
        <f t="shared" si="7"/>
        <v>0</v>
      </c>
      <c r="U93" s="244">
        <f t="shared" si="8"/>
        <v>0</v>
      </c>
      <c r="V93" s="30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20"/>
      <c r="AG93" s="190" t="str">
        <f>IF((SUM(pism_c_SEL!O93:R93))&gt;0,COUNTIF(pism_c_SEL!AB93:AE93,0),"0")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64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54">
        <f t="shared" si="6"/>
        <v>0</v>
      </c>
      <c r="T94" s="244">
        <f t="shared" si="7"/>
        <v>0</v>
      </c>
      <c r="U94" s="244">
        <f t="shared" si="8"/>
        <v>0</v>
      </c>
      <c r="V94" s="30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20"/>
      <c r="AG94" s="190" t="str">
        <f>IF((SUM(pism_c_SEL!O94:R94))&gt;0,COUNTIF(pism_c_SEL!AB94:AE94,0),"0")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64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54">
        <f t="shared" si="6"/>
        <v>0</v>
      </c>
      <c r="T95" s="244">
        <f t="shared" si="7"/>
        <v>0</v>
      </c>
      <c r="U95" s="244">
        <f t="shared" si="8"/>
        <v>0</v>
      </c>
      <c r="V95" s="30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20"/>
      <c r="AG95" s="190" t="str">
        <f>IF((SUM(pism_c_SEL!O95:R95))&gt;0,COUNTIF(pism_c_SEL!AB95:AE95,0),"0")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64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54">
        <f t="shared" si="6"/>
        <v>0</v>
      </c>
      <c r="T96" s="244">
        <f t="shared" si="7"/>
        <v>0</v>
      </c>
      <c r="U96" s="244">
        <f t="shared" si="8"/>
        <v>0</v>
      </c>
      <c r="V96" s="30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20"/>
      <c r="AG96" s="190" t="str">
        <f>IF((SUM(pism_c_SEL!O96:R96))&gt;0,COUNTIF(pism_c_SEL!AB96:AE96,0),"0")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64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54">
        <f t="shared" si="6"/>
        <v>0</v>
      </c>
      <c r="T97" s="244">
        <f t="shared" si="7"/>
        <v>0</v>
      </c>
      <c r="U97" s="244">
        <f t="shared" si="8"/>
        <v>0</v>
      </c>
      <c r="V97" s="30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20"/>
      <c r="AG97" s="190" t="str">
        <f>IF((SUM(pism_c_SEL!O97:R97))&gt;0,COUNTIF(pism_c_SEL!AB97:AE97,0),"0")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64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54">
        <f t="shared" si="6"/>
        <v>0</v>
      </c>
      <c r="T98" s="244">
        <f t="shared" si="7"/>
        <v>0</v>
      </c>
      <c r="U98" s="244">
        <f t="shared" si="8"/>
        <v>0</v>
      </c>
      <c r="V98" s="30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20"/>
      <c r="AG98" s="190" t="str">
        <f>IF((SUM(pism_c_SEL!O98:R98))&gt;0,COUNTIF(pism_c_SEL!AB98:AE98,0),"0")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64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54">
        <f t="shared" si="6"/>
        <v>0</v>
      </c>
      <c r="T99" s="244">
        <f t="shared" si="7"/>
        <v>0</v>
      </c>
      <c r="U99" s="244">
        <f t="shared" si="8"/>
        <v>0</v>
      </c>
      <c r="V99" s="30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20"/>
      <c r="AG99" s="190" t="str">
        <f>IF((SUM(pism_c_SEL!O99:R99))&gt;0,COUNTIF(pism_c_SEL!AB99:AE99,0),"0")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64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54">
        <f t="shared" si="6"/>
        <v>0</v>
      </c>
      <c r="T100" s="244">
        <f t="shared" si="7"/>
        <v>0</v>
      </c>
      <c r="U100" s="244">
        <f t="shared" si="8"/>
        <v>0</v>
      </c>
      <c r="V100" s="30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20"/>
      <c r="AG100" s="190" t="str">
        <f>IF((SUM(pism_c_SEL!O100:R100))&gt;0,COUNTIF(pism_c_SEL!AB100:AE100,0),"0")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8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55">
        <f t="shared" si="6"/>
        <v>0</v>
      </c>
      <c r="T101" s="248">
        <f t="shared" si="7"/>
        <v>0</v>
      </c>
      <c r="U101" s="248">
        <f t="shared" si="8"/>
        <v>0</v>
      </c>
      <c r="V101" s="42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1"/>
      <c r="AG101" s="190" t="str">
        <f>IF((SUM(pism_c_SEL!O101:R101))&gt;0,COUNTIF(pism_c_SEL!AB101:AE101,0),"0")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6.5" thickTop="1" thickBot="1" x14ac:dyDescent="0.3">
      <c r="F102" s="2"/>
      <c r="AG102" s="266">
        <f>SUM(AG5:AG101)</f>
        <v>0</v>
      </c>
      <c r="AH102" s="266">
        <f>SUM(AH5:AH101)</f>
        <v>0</v>
      </c>
    </row>
    <row r="103" spans="1:34" ht="15.75" thickTop="1" x14ac:dyDescent="0.25"/>
    <row r="104" spans="1:34" ht="62.25" customHeight="1" x14ac:dyDescent="0.25">
      <c r="A104" s="283" t="s">
        <v>211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79">
        <f>SUM(O5:O101)</f>
        <v>0</v>
      </c>
      <c r="P104" s="279">
        <f>SUM(P5:P101)</f>
        <v>0</v>
      </c>
      <c r="Q104" s="279">
        <f>SUM(Q5:Q101)</f>
        <v>0</v>
      </c>
      <c r="R104" s="279">
        <f>SUM(R5:R101)</f>
        <v>0</v>
      </c>
    </row>
    <row r="105" spans="1:34" ht="57.75" customHeight="1" x14ac:dyDescent="0.25">
      <c r="A105" s="283" t="s">
        <v>212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pane xSplit="5" ySplit="3" topLeftCell="F4" activePane="bottomRight" state="frozen"/>
      <selection pane="topRight"/>
      <selection pane="bottomLeft"/>
      <selection pane="bottomRight" activeCell="C3" sqref="C3"/>
    </sheetView>
  </sheetViews>
  <sheetFormatPr defaultRowHeight="18.75" x14ac:dyDescent="0.3"/>
  <cols>
    <col min="1" max="1" width="105.42578125" style="34" customWidth="1"/>
    <col min="2" max="2" width="15.28515625" customWidth="1"/>
    <col min="3" max="3" width="16.85546875" customWidth="1"/>
    <col min="4" max="4" width="18" customWidth="1"/>
    <col min="5" max="5" width="15.28515625" customWidth="1"/>
    <col min="6" max="6" width="24.7109375" customWidth="1"/>
    <col min="7" max="7" width="82.140625" customWidth="1"/>
  </cols>
  <sheetData>
    <row r="1" spans="1:7" ht="33" customHeight="1" thickBot="1" x14ac:dyDescent="0.3">
      <c r="A1" s="193" t="s">
        <v>185</v>
      </c>
    </row>
    <row r="2" spans="1:7" ht="47.25" customHeight="1" thickTop="1" thickBot="1" x14ac:dyDescent="0.3">
      <c r="A2" s="260" t="s">
        <v>177</v>
      </c>
      <c r="B2" s="86" t="s">
        <v>157</v>
      </c>
      <c r="C2" s="263">
        <v>2018</v>
      </c>
      <c r="D2" s="264"/>
      <c r="E2" s="265"/>
      <c r="F2" s="192" t="s">
        <v>183</v>
      </c>
      <c r="G2" s="261" t="s">
        <v>126</v>
      </c>
    </row>
    <row r="3" spans="1:7" ht="25.5" thickTop="1" thickBot="1" x14ac:dyDescent="0.35">
      <c r="A3" s="75"/>
      <c r="B3" s="280" t="s">
        <v>135</v>
      </c>
      <c r="C3" s="281" t="s">
        <v>231</v>
      </c>
      <c r="D3" s="281" t="s">
        <v>138</v>
      </c>
      <c r="E3" s="281" t="s">
        <v>137</v>
      </c>
      <c r="F3" s="282" t="s">
        <v>123</v>
      </c>
    </row>
    <row r="4" spans="1:7" ht="37.5" x14ac:dyDescent="0.25">
      <c r="A4" s="76" t="s">
        <v>215</v>
      </c>
      <c r="B4" s="92">
        <f>+pism_a!P105</f>
        <v>0</v>
      </c>
      <c r="C4" s="93">
        <f>+pism_a!Q105</f>
        <v>0</v>
      </c>
      <c r="D4" s="93">
        <f>+pism_a!R105</f>
        <v>0</v>
      </c>
      <c r="E4" s="93">
        <f>+pism_a!S105</f>
        <v>0</v>
      </c>
      <c r="F4" s="36"/>
      <c r="G4" s="314" t="s">
        <v>175</v>
      </c>
    </row>
    <row r="5" spans="1:7" ht="7.5" customHeight="1" x14ac:dyDescent="0.3">
      <c r="A5" s="75"/>
      <c r="B5" s="94"/>
      <c r="C5" s="95"/>
      <c r="D5" s="95"/>
      <c r="E5" s="95"/>
      <c r="F5" s="37"/>
      <c r="G5" s="314"/>
    </row>
    <row r="6" spans="1:7" ht="37.5" x14ac:dyDescent="0.25">
      <c r="A6" s="76" t="s">
        <v>216</v>
      </c>
      <c r="B6" s="92">
        <f>+pism_b_BAT!S105</f>
        <v>0</v>
      </c>
      <c r="C6" s="93">
        <f>+pism_b_BAT!T105</f>
        <v>0</v>
      </c>
      <c r="D6" s="93">
        <f>+pism_b_BAT!U105</f>
        <v>0</v>
      </c>
      <c r="E6" s="93">
        <f>+pism_b_BAT!V105</f>
        <v>0</v>
      </c>
      <c r="F6" s="38"/>
      <c r="G6" s="314"/>
    </row>
    <row r="7" spans="1:7" ht="7.5" customHeight="1" x14ac:dyDescent="0.3">
      <c r="A7" s="75"/>
      <c r="B7" s="94"/>
      <c r="C7" s="95"/>
      <c r="D7" s="95"/>
      <c r="E7" s="95"/>
      <c r="F7" s="37"/>
      <c r="G7" s="314"/>
    </row>
    <row r="8" spans="1:7" ht="38.25" thickBot="1" x14ac:dyDescent="0.3">
      <c r="A8" s="77" t="s">
        <v>217</v>
      </c>
      <c r="B8" s="96">
        <f>+pism_c_SEL!S105</f>
        <v>0</v>
      </c>
      <c r="C8" s="97">
        <f>+pism_c_SEL!T105</f>
        <v>0</v>
      </c>
      <c r="D8" s="97">
        <f>+pism_c_SEL!U105</f>
        <v>0</v>
      </c>
      <c r="E8" s="97">
        <f>+pism_c_SEL!V105</f>
        <v>0</v>
      </c>
      <c r="F8" s="40"/>
      <c r="G8" s="314"/>
    </row>
    <row r="9" spans="1:7" ht="9.75" customHeight="1" thickBot="1" x14ac:dyDescent="0.3">
      <c r="A9" s="76"/>
      <c r="B9" s="105"/>
      <c r="C9" s="106"/>
      <c r="D9" s="106"/>
      <c r="E9" s="106"/>
      <c r="F9" s="98"/>
      <c r="G9" s="99"/>
    </row>
    <row r="10" spans="1:7" ht="72.75" customHeight="1" thickTop="1" thickBot="1" x14ac:dyDescent="0.3">
      <c r="A10" s="79" t="s">
        <v>230</v>
      </c>
      <c r="B10" s="185"/>
      <c r="C10" s="185"/>
      <c r="D10" s="185"/>
      <c r="E10" s="185"/>
      <c r="F10" s="186"/>
      <c r="G10" s="81" t="s">
        <v>219</v>
      </c>
    </row>
    <row r="11" spans="1:7" ht="70.5" customHeight="1" thickTop="1" thickBot="1" x14ac:dyDescent="0.3">
      <c r="A11" s="79" t="s">
        <v>229</v>
      </c>
      <c r="B11" s="267">
        <f>+B10*calc!$J$4</f>
        <v>0</v>
      </c>
      <c r="C11" s="268">
        <f>+C10*calc!$J$5</f>
        <v>0</v>
      </c>
      <c r="D11" s="268">
        <f>+D10*calc!$J$6</f>
        <v>0</v>
      </c>
      <c r="E11" s="268">
        <f>+E10*calc!$J$7</f>
        <v>0</v>
      </c>
      <c r="F11" s="80"/>
      <c r="G11" s="81" t="s">
        <v>218</v>
      </c>
    </row>
    <row r="12" spans="1:7" ht="7.5" customHeight="1" x14ac:dyDescent="0.3">
      <c r="A12" s="75"/>
      <c r="B12" s="269"/>
      <c r="C12" s="270"/>
      <c r="D12" s="270"/>
      <c r="E12" s="270"/>
      <c r="F12" s="109"/>
    </row>
    <row r="13" spans="1:7" ht="91.5" customHeight="1" thickBot="1" x14ac:dyDescent="0.3">
      <c r="A13" s="77" t="s">
        <v>232</v>
      </c>
      <c r="B13" s="271">
        <f>+pism_a!L104+pism_b_BAT!O104+pism_c_SEL!O104+B10</f>
        <v>0</v>
      </c>
      <c r="C13" s="272">
        <f>+pism_a!M104+pism_b_BAT!P104+pism_c_SEL!P104+C10</f>
        <v>0</v>
      </c>
      <c r="D13" s="272">
        <f>+pism_a!N104+pism_b_BAT!Q104+pism_c_SEL!Q104+D10</f>
        <v>0</v>
      </c>
      <c r="E13" s="272">
        <f>+pism_a!O104+pism_b_BAT!R104+pism_c_SEL!R104+E10</f>
        <v>0</v>
      </c>
      <c r="F13" s="40"/>
      <c r="G13" s="81" t="s">
        <v>179</v>
      </c>
    </row>
    <row r="14" spans="1:7" ht="7.5" customHeight="1" x14ac:dyDescent="0.3">
      <c r="A14" s="75"/>
      <c r="B14" s="269"/>
      <c r="C14" s="270"/>
      <c r="D14" s="270"/>
      <c r="E14" s="270"/>
      <c r="F14" s="109"/>
    </row>
    <row r="15" spans="1:7" ht="67.5" customHeight="1" thickBot="1" x14ac:dyDescent="0.3">
      <c r="A15" s="77" t="s">
        <v>228</v>
      </c>
      <c r="B15" s="273">
        <f>SUM(B4,B6,B8,B11)</f>
        <v>0</v>
      </c>
      <c r="C15" s="274">
        <f>SUM(C4,C6,C8,C11)</f>
        <v>0</v>
      </c>
      <c r="D15" s="274">
        <f>SUM(D4,D6,D8,D11)</f>
        <v>0</v>
      </c>
      <c r="E15" s="274">
        <f>SUM(E4,E6,E8,E11)</f>
        <v>0</v>
      </c>
      <c r="F15" s="40"/>
      <c r="G15" s="81" t="s">
        <v>176</v>
      </c>
    </row>
    <row r="16" spans="1:7" ht="8.25" customHeight="1" x14ac:dyDescent="0.3">
      <c r="A16" s="75"/>
      <c r="B16" s="107"/>
      <c r="C16" s="108"/>
      <c r="D16" s="108"/>
      <c r="E16" s="108"/>
      <c r="F16" s="109"/>
    </row>
    <row r="17" spans="1:7" ht="77.25" customHeight="1" thickBot="1" x14ac:dyDescent="0.3">
      <c r="A17" s="78" t="s">
        <v>233</v>
      </c>
      <c r="B17" s="311" t="str">
        <f>IF(F17&lt;50000,(IF(calc!J9&gt;0,CONCATENATE(calc!K9," je roven ",calc!J9,",  je zapotřebí podat Poplatkové přiznání ")," Poplatkové přiznání se nepodává ")))</f>
        <v xml:space="preserve"> Poplatkové přiznání se nepodává </v>
      </c>
      <c r="C17" s="312"/>
      <c r="D17" s="312"/>
      <c r="E17" s="313"/>
      <c r="F17" s="188">
        <f>CEILING(SUM(B15:E15),100)</f>
        <v>0</v>
      </c>
      <c r="G17" s="278" t="s">
        <v>178</v>
      </c>
    </row>
    <row r="18" spans="1:7" ht="94.5" customHeight="1" thickTop="1" thickBot="1" x14ac:dyDescent="0.3">
      <c r="A18" s="82" t="s">
        <v>221</v>
      </c>
      <c r="B18" s="315" t="str">
        <f>IF(F18&lt;50000," Poplatkové přiznání se nepodává ")</f>
        <v xml:space="preserve"> Poplatkové přiznání se nepodává </v>
      </c>
      <c r="C18" s="316"/>
      <c r="D18" s="316"/>
      <c r="E18" s="317"/>
      <c r="F18" s="189">
        <f>CEILING((SUM(pism_a!AE102,pism_b_BAT!AH102,pism_c_SEL!AH102)+F17),100)</f>
        <v>0</v>
      </c>
      <c r="G18" s="277" t="s">
        <v>222</v>
      </c>
    </row>
    <row r="19" spans="1:7" x14ac:dyDescent="0.3">
      <c r="A19" s="110"/>
      <c r="B19" s="111"/>
      <c r="C19" s="111"/>
      <c r="D19" s="111"/>
      <c r="E19" s="111"/>
      <c r="F19" s="111"/>
    </row>
    <row r="20" spans="1:7" ht="19.5" thickBot="1" x14ac:dyDescent="0.35">
      <c r="A20" s="110" t="s">
        <v>129</v>
      </c>
      <c r="B20" s="111"/>
      <c r="C20" s="111"/>
      <c r="D20" s="111"/>
      <c r="E20" s="111"/>
      <c r="F20" s="111"/>
    </row>
    <row r="21" spans="1:7" ht="47.25" customHeight="1" thickTop="1" thickBot="1" x14ac:dyDescent="0.3">
      <c r="A21" s="100" t="s">
        <v>234</v>
      </c>
      <c r="B21" s="185"/>
      <c r="C21" s="185"/>
      <c r="D21" s="185"/>
      <c r="E21" s="187"/>
      <c r="F21" s="101"/>
      <c r="G21" s="81" t="s">
        <v>130</v>
      </c>
    </row>
    <row r="22" spans="1:7" ht="62.25" customHeight="1" thickTop="1" thickBot="1" x14ac:dyDescent="0.3">
      <c r="A22" s="102" t="s">
        <v>131</v>
      </c>
      <c r="B22" s="184">
        <f t="shared" ref="B22:E22" si="0">+B21-B13</f>
        <v>0</v>
      </c>
      <c r="C22" s="103">
        <f t="shared" si="0"/>
        <v>0</v>
      </c>
      <c r="D22" s="103">
        <f t="shared" si="0"/>
        <v>0</v>
      </c>
      <c r="E22" s="103">
        <f t="shared" si="0"/>
        <v>0</v>
      </c>
      <c r="F22" s="183">
        <f>IF((B22+C22+D22+E22)=0,,"Je zapotřebí zkontrolovat údaje vložených emisí")</f>
        <v>0</v>
      </c>
      <c r="G22" s="104" t="s">
        <v>220</v>
      </c>
    </row>
    <row r="23" spans="1:7" ht="19.5" thickTop="1" x14ac:dyDescent="0.3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5" x14ac:dyDescent="0.25"/>
  <cols>
    <col min="1" max="1" width="12.85546875" bestFit="1" customWidth="1"/>
    <col min="2" max="2" width="18.5703125" bestFit="1" customWidth="1"/>
    <col min="7" max="7" width="11.85546875" bestFit="1" customWidth="1"/>
    <col min="8" max="8" width="2.7109375" customWidth="1"/>
    <col min="9" max="9" width="8.7109375" bestFit="1" customWidth="1"/>
    <col min="11" max="11" width="7.140625" bestFit="1" customWidth="1"/>
    <col min="12" max="12" width="7.28515625" bestFit="1" customWidth="1"/>
    <col min="13" max="13" width="7" bestFit="1" customWidth="1"/>
  </cols>
  <sheetData>
    <row r="1" spans="1:13" ht="15.75" thickBot="1" x14ac:dyDescent="0.3">
      <c r="A1" s="182" t="s">
        <v>145</v>
      </c>
    </row>
    <row r="2" spans="1:13" ht="15.75" thickBot="1" x14ac:dyDescent="0.3">
      <c r="A2" s="124" t="s">
        <v>139</v>
      </c>
      <c r="B2" s="125" t="s">
        <v>132</v>
      </c>
      <c r="C2" s="125">
        <v>2017</v>
      </c>
      <c r="D2" s="125">
        <v>2018</v>
      </c>
      <c r="E2" s="125">
        <v>2019</v>
      </c>
      <c r="F2" s="125">
        <v>2020</v>
      </c>
      <c r="G2" s="126" t="s">
        <v>133</v>
      </c>
      <c r="I2" s="135" t="s">
        <v>148</v>
      </c>
      <c r="J2" s="135" t="s">
        <v>147</v>
      </c>
    </row>
    <row r="3" spans="1:13" ht="16.5" thickBot="1" x14ac:dyDescent="0.3">
      <c r="A3" s="127" t="s">
        <v>134</v>
      </c>
      <c r="B3" s="133">
        <v>2016</v>
      </c>
      <c r="C3" s="133">
        <v>2017</v>
      </c>
      <c r="D3" s="133">
        <v>2018</v>
      </c>
      <c r="E3" s="133">
        <v>2019</v>
      </c>
      <c r="F3" s="133">
        <v>2020</v>
      </c>
      <c r="G3" s="134">
        <v>2021</v>
      </c>
      <c r="I3">
        <f>C3</f>
        <v>2017</v>
      </c>
      <c r="J3" s="136">
        <f>'Celkový poplatek'!C2</f>
        <v>2018</v>
      </c>
      <c r="K3" t="s">
        <v>153</v>
      </c>
      <c r="L3" t="s">
        <v>154</v>
      </c>
      <c r="M3" t="s">
        <v>155</v>
      </c>
    </row>
    <row r="4" spans="1:13" ht="15.75" x14ac:dyDescent="0.25">
      <c r="A4" s="128" t="s">
        <v>135</v>
      </c>
      <c r="B4" s="123">
        <v>4200</v>
      </c>
      <c r="C4" s="123">
        <v>6300</v>
      </c>
      <c r="D4" s="123">
        <v>8400</v>
      </c>
      <c r="E4" s="123">
        <v>10500</v>
      </c>
      <c r="F4" s="123">
        <v>12600</v>
      </c>
      <c r="G4" s="129">
        <v>14700</v>
      </c>
      <c r="J4" s="137">
        <f>IF($J$3&lt;$C$3,$B4,IF($J$3&lt;$D$3,$C4,IF($J$3&lt;$E$3,$D4,IF($J$3&lt;$F$3,$E4,IF($J$3&lt;$G$3,$F4,$G4)))))</f>
        <v>8400</v>
      </c>
      <c r="K4">
        <v>70</v>
      </c>
      <c r="L4">
        <v>50</v>
      </c>
      <c r="M4">
        <v>50</v>
      </c>
    </row>
    <row r="5" spans="1:13" ht="15.75" x14ac:dyDescent="0.25">
      <c r="A5" s="128" t="s">
        <v>136</v>
      </c>
      <c r="B5" s="123">
        <v>1350</v>
      </c>
      <c r="C5" s="123">
        <v>2100</v>
      </c>
      <c r="D5" s="123">
        <v>2800</v>
      </c>
      <c r="E5" s="123">
        <v>3500</v>
      </c>
      <c r="F5" s="123">
        <v>4200</v>
      </c>
      <c r="G5" s="129">
        <v>4900</v>
      </c>
      <c r="J5" s="137">
        <f t="shared" ref="J5:J7" si="0">IF($J$3&lt;$C$3,$B5,IF($J$3&lt;$D$3,$C5,IF($J$3&lt;$E$3,$D5,IF($J$3&lt;$F$3,$E5,IF($J$3&lt;$G$3,$F5,$G5)))))</f>
        <v>2800</v>
      </c>
      <c r="K5">
        <v>45</v>
      </c>
      <c r="L5">
        <v>50</v>
      </c>
      <c r="M5">
        <v>50</v>
      </c>
    </row>
    <row r="6" spans="1:13" ht="15.75" x14ac:dyDescent="0.25">
      <c r="A6" s="128" t="s">
        <v>138</v>
      </c>
      <c r="B6" s="123">
        <v>1100</v>
      </c>
      <c r="C6" s="123">
        <v>1700</v>
      </c>
      <c r="D6" s="123">
        <v>2200</v>
      </c>
      <c r="E6" s="123">
        <v>2800</v>
      </c>
      <c r="F6" s="123">
        <v>3300</v>
      </c>
      <c r="G6" s="129">
        <v>3900</v>
      </c>
      <c r="J6" s="137">
        <f t="shared" si="0"/>
        <v>2200</v>
      </c>
      <c r="K6">
        <v>45</v>
      </c>
      <c r="L6">
        <v>50</v>
      </c>
      <c r="M6">
        <v>50</v>
      </c>
    </row>
    <row r="7" spans="1:13" ht="16.5" thickBot="1" x14ac:dyDescent="0.3">
      <c r="A7" s="130" t="s">
        <v>137</v>
      </c>
      <c r="B7" s="131">
        <v>2700</v>
      </c>
      <c r="C7" s="131">
        <v>4200</v>
      </c>
      <c r="D7" s="131">
        <v>5600</v>
      </c>
      <c r="E7" s="131">
        <v>7000</v>
      </c>
      <c r="F7" s="131">
        <v>7400</v>
      </c>
      <c r="G7" s="132">
        <v>9800</v>
      </c>
      <c r="J7" s="137">
        <f t="shared" si="0"/>
        <v>5600</v>
      </c>
      <c r="K7">
        <v>70</v>
      </c>
      <c r="L7">
        <v>50</v>
      </c>
      <c r="M7">
        <v>50</v>
      </c>
    </row>
    <row r="8" spans="1:13" ht="12" customHeight="1" x14ac:dyDescent="0.25"/>
    <row r="9" spans="1:13" x14ac:dyDescent="0.25">
      <c r="B9" s="135" t="s">
        <v>146</v>
      </c>
      <c r="J9" s="275">
        <f>+pism_c_SEL!AG102+pism_b_BAT!AG102+pism_a!AD102</f>
        <v>0</v>
      </c>
      <c r="K9" s="276" t="s">
        <v>236</v>
      </c>
    </row>
    <row r="10" spans="1:13" x14ac:dyDescent="0.25">
      <c r="B10" s="173" t="s">
        <v>164</v>
      </c>
      <c r="C10" s="173" t="s">
        <v>165</v>
      </c>
      <c r="D10" s="173" t="s">
        <v>166</v>
      </c>
      <c r="E10" s="173" t="s">
        <v>167</v>
      </c>
      <c r="F10" s="173" t="s">
        <v>168</v>
      </c>
    </row>
    <row r="11" spans="1:13" ht="15.75" thickBot="1" x14ac:dyDescent="0.3">
      <c r="B11" s="162">
        <v>0</v>
      </c>
      <c r="C11" s="162">
        <v>49.999899999999997</v>
      </c>
      <c r="D11" s="162">
        <v>0</v>
      </c>
      <c r="E11" s="161" t="s">
        <v>171</v>
      </c>
      <c r="F11" s="161" t="s">
        <v>172</v>
      </c>
    </row>
    <row r="12" spans="1:13" x14ac:dyDescent="0.25">
      <c r="B12" s="162">
        <v>50</v>
      </c>
      <c r="C12" s="162">
        <v>60</v>
      </c>
      <c r="D12" s="162">
        <v>0.2</v>
      </c>
      <c r="E12" s="161" t="s">
        <v>158</v>
      </c>
      <c r="F12" s="161" t="s">
        <v>140</v>
      </c>
      <c r="I12" s="174" t="s">
        <v>169</v>
      </c>
      <c r="J12" s="175" t="s">
        <v>170</v>
      </c>
    </row>
    <row r="13" spans="1:13" x14ac:dyDescent="0.25">
      <c r="B13" s="162">
        <v>60.000100000000003</v>
      </c>
      <c r="C13" s="162">
        <v>70</v>
      </c>
      <c r="D13" s="162">
        <v>0.4</v>
      </c>
      <c r="E13" s="161" t="s">
        <v>159</v>
      </c>
      <c r="F13" s="161" t="s">
        <v>141</v>
      </c>
      <c r="I13" s="167" t="s">
        <v>150</v>
      </c>
      <c r="J13" s="168">
        <v>2018</v>
      </c>
    </row>
    <row r="14" spans="1:13" x14ac:dyDescent="0.25">
      <c r="B14" s="162">
        <v>70.000100000000003</v>
      </c>
      <c r="C14" s="162">
        <v>80</v>
      </c>
      <c r="D14" s="162">
        <v>0.6</v>
      </c>
      <c r="E14" s="161" t="s">
        <v>160</v>
      </c>
      <c r="F14" s="161" t="s">
        <v>142</v>
      </c>
      <c r="I14" s="167" t="s">
        <v>149</v>
      </c>
      <c r="J14" s="168">
        <f>YEAR(DATE(2016,12,31))</f>
        <v>2016</v>
      </c>
    </row>
    <row r="15" spans="1:13" x14ac:dyDescent="0.25">
      <c r="B15" s="162">
        <v>80.000100000000003</v>
      </c>
      <c r="C15" s="162">
        <v>90</v>
      </c>
      <c r="D15" s="162">
        <v>0.8</v>
      </c>
      <c r="E15" s="161" t="s">
        <v>161</v>
      </c>
      <c r="F15" s="161" t="s">
        <v>143</v>
      </c>
      <c r="I15" s="167" t="s">
        <v>151</v>
      </c>
      <c r="J15" s="168">
        <f ca="1">YEAR(TODAY())-1</f>
        <v>2018</v>
      </c>
    </row>
    <row r="16" spans="1:13" x14ac:dyDescent="0.25">
      <c r="B16" s="162">
        <v>90.000100000000003</v>
      </c>
      <c r="C16" s="162">
        <v>100</v>
      </c>
      <c r="D16" s="162">
        <v>1</v>
      </c>
      <c r="E16" s="161" t="s">
        <v>162</v>
      </c>
      <c r="F16" s="161" t="s">
        <v>144</v>
      </c>
      <c r="I16" s="169">
        <f>IF($J$3&lt;$C$3,$B4,IF($J$3&lt;$D$3,$C4,IF($J$3&lt;$E$3,$D4,IF($J$3&lt;$F$3,$E4,IF($J$3&lt;$G$3,$F4,$G4)))))</f>
        <v>8400</v>
      </c>
      <c r="J16" s="168">
        <f>IF($J$3&lt;$C$3,$B4,IF($J$3&lt;$D$3,$C4,IF($J$3&lt;$E$3,$D4,IF($J$3&lt;$F$3,$E4,IF($J$3&lt;$G$3,$F4,$G4)))))</f>
        <v>8400</v>
      </c>
    </row>
    <row r="17" spans="2:10" x14ac:dyDescent="0.25">
      <c r="I17" s="167" t="s">
        <v>152</v>
      </c>
      <c r="J17" s="168">
        <f>'Celkový poplatek'!B21</f>
        <v>0</v>
      </c>
    </row>
    <row r="18" spans="2:10" ht="15.75" thickBot="1" x14ac:dyDescent="0.3">
      <c r="I18" s="170" t="s">
        <v>163</v>
      </c>
      <c r="J18" s="171">
        <v>50</v>
      </c>
    </row>
    <row r="19" spans="2:10" ht="15.75" thickBot="1" x14ac:dyDescent="0.3"/>
    <row r="20" spans="2:10" x14ac:dyDescent="0.25">
      <c r="B20" s="176" t="s">
        <v>140</v>
      </c>
      <c r="C20" s="177" t="s">
        <v>141</v>
      </c>
      <c r="D20" s="177" t="s">
        <v>142</v>
      </c>
      <c r="E20" s="177" t="s">
        <v>143</v>
      </c>
      <c r="F20" s="178" t="s">
        <v>144</v>
      </c>
    </row>
    <row r="21" spans="2:10" ht="15.75" thickBot="1" x14ac:dyDescent="0.3">
      <c r="B21" s="179">
        <v>0.2</v>
      </c>
      <c r="C21" s="180">
        <v>0.4</v>
      </c>
      <c r="D21" s="180">
        <v>0.6</v>
      </c>
      <c r="E21" s="180">
        <v>0.8</v>
      </c>
      <c r="F21" s="181">
        <v>1</v>
      </c>
    </row>
    <row r="22" spans="2:10" x14ac:dyDescent="0.25">
      <c r="B22" s="163"/>
      <c r="C22" s="163"/>
      <c r="D22" s="163"/>
      <c r="E22" s="163"/>
      <c r="F22" s="163"/>
    </row>
    <row r="23" spans="2:10" x14ac:dyDescent="0.25">
      <c r="B23" s="172">
        <f>VLOOKUP(CEILING(J17,10),B11:D16,3)</f>
        <v>0</v>
      </c>
      <c r="C23" s="163"/>
      <c r="D23" s="163"/>
      <c r="E23" s="163"/>
      <c r="F23" s="163"/>
    </row>
    <row r="24" spans="2:10" x14ac:dyDescent="0.25">
      <c r="B24" s="163" t="str">
        <f>IF(VLOOKUP(J18,$B$11:$D$16,3,TRUE),"A","N")</f>
        <v>A</v>
      </c>
      <c r="C24" s="163"/>
      <c r="D24" s="163"/>
      <c r="E24" s="163"/>
      <c r="F24" s="163"/>
    </row>
    <row r="25" spans="2:10" x14ac:dyDescent="0.25">
      <c r="B25" s="163">
        <f>VLOOKUP(CEILING(J18,10),$B$11:$D$16,3,TRUE)</f>
        <v>0.2</v>
      </c>
      <c r="C25" s="163"/>
      <c r="D25" s="163"/>
      <c r="E25" s="163"/>
      <c r="F25" s="163"/>
    </row>
    <row r="26" spans="2:10" x14ac:dyDescent="0.25">
      <c r="B26" s="163">
        <f>VLOOKUP(J18,$B$11:$D$16,3,TRUE)</f>
        <v>0.2</v>
      </c>
      <c r="C26" s="163"/>
      <c r="D26" s="163"/>
      <c r="E26" s="163"/>
      <c r="F26" s="163"/>
    </row>
    <row r="27" spans="2:10" x14ac:dyDescent="0.25">
      <c r="B27" s="163"/>
      <c r="C27" s="163"/>
      <c r="D27" s="163"/>
      <c r="E27" s="163"/>
      <c r="F27" s="163"/>
    </row>
    <row r="28" spans="2:10" x14ac:dyDescent="0.25">
      <c r="B28" s="164">
        <v>50.000100000000003</v>
      </c>
      <c r="C28" s="164">
        <v>50</v>
      </c>
      <c r="D28" s="163"/>
      <c r="E28" s="163"/>
      <c r="F28" s="163"/>
    </row>
    <row r="29" spans="2:10" x14ac:dyDescent="0.25">
      <c r="B29" s="164">
        <v>60.000100000000003</v>
      </c>
      <c r="C29" s="164">
        <v>60</v>
      </c>
      <c r="D29" s="163"/>
      <c r="E29" s="163"/>
      <c r="F29" s="163"/>
    </row>
    <row r="30" spans="2:10" x14ac:dyDescent="0.25">
      <c r="B30" s="164">
        <v>70.000100000000003</v>
      </c>
      <c r="C30" s="164">
        <v>70</v>
      </c>
      <c r="D30" s="163"/>
      <c r="E30" s="163"/>
      <c r="F30" s="163"/>
    </row>
    <row r="31" spans="2:10" x14ac:dyDescent="0.25">
      <c r="B31" s="164">
        <v>80.000100000000003</v>
      </c>
      <c r="C31" s="164">
        <v>80</v>
      </c>
      <c r="D31" s="163"/>
      <c r="E31" s="163"/>
      <c r="F31" s="163"/>
    </row>
    <row r="32" spans="2:10" x14ac:dyDescent="0.25">
      <c r="B32" s="164">
        <v>90.000100000000003</v>
      </c>
      <c r="C32" s="164">
        <v>90</v>
      </c>
      <c r="D32" s="163"/>
      <c r="E32" s="163"/>
      <c r="F32" s="163"/>
    </row>
    <row r="36" spans="1:7" x14ac:dyDescent="0.25">
      <c r="B36">
        <v>0.9</v>
      </c>
      <c r="C36">
        <v>0.6</v>
      </c>
      <c r="D36">
        <v>0.4</v>
      </c>
      <c r="E36">
        <v>0.2</v>
      </c>
    </row>
    <row r="37" spans="1:7" ht="15.75" x14ac:dyDescent="0.25">
      <c r="A37" s="128" t="s">
        <v>135</v>
      </c>
      <c r="B37">
        <f>+C4*0.8</f>
        <v>5040</v>
      </c>
      <c r="C37" s="137">
        <f>+C4*0.6</f>
        <v>3780</v>
      </c>
      <c r="D37">
        <f>+C4*0.4</f>
        <v>2520</v>
      </c>
      <c r="E37">
        <f>+C4*0.2</f>
        <v>1260</v>
      </c>
    </row>
    <row r="38" spans="1:7" ht="15.75" x14ac:dyDescent="0.25">
      <c r="A38" s="128" t="s">
        <v>136</v>
      </c>
      <c r="B38">
        <f t="shared" ref="B38:B40" si="1">+C5*0.8</f>
        <v>1680</v>
      </c>
      <c r="C38">
        <f t="shared" ref="C38:C40" si="2">+C5*0.6</f>
        <v>1260</v>
      </c>
      <c r="D38" s="137">
        <f t="shared" ref="D38:D40" si="3">+C5*0.4</f>
        <v>840</v>
      </c>
      <c r="E38">
        <f t="shared" ref="E38:E40" si="4">+C5*0.2</f>
        <v>420</v>
      </c>
    </row>
    <row r="39" spans="1:7" ht="15.75" x14ac:dyDescent="0.25">
      <c r="A39" s="128" t="s">
        <v>138</v>
      </c>
      <c r="B39">
        <f t="shared" si="1"/>
        <v>1360</v>
      </c>
      <c r="C39">
        <f t="shared" si="2"/>
        <v>1020</v>
      </c>
      <c r="D39">
        <f t="shared" si="3"/>
        <v>680</v>
      </c>
      <c r="E39" s="137">
        <f t="shared" si="4"/>
        <v>340</v>
      </c>
    </row>
    <row r="40" spans="1:7" ht="16.5" thickBot="1" x14ac:dyDescent="0.3">
      <c r="A40" s="130" t="s">
        <v>137</v>
      </c>
      <c r="B40">
        <f t="shared" si="1"/>
        <v>3360</v>
      </c>
      <c r="C40">
        <f t="shared" si="2"/>
        <v>2520</v>
      </c>
      <c r="D40">
        <f t="shared" si="3"/>
        <v>1680</v>
      </c>
      <c r="E40" s="137">
        <f t="shared" si="4"/>
        <v>840</v>
      </c>
    </row>
    <row r="42" spans="1:7" x14ac:dyDescent="0.25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pism_b_BAT</vt:lpstr>
      <vt:lpstr>pism_c_SEL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MACHÁLEK PAVEL, Ing.</cp:lastModifiedBy>
  <cp:lastPrinted>2017-10-12T10:36:44Z</cp:lastPrinted>
  <dcterms:created xsi:type="dcterms:W3CDTF">2016-06-09T11:44:27Z</dcterms:created>
  <dcterms:modified xsi:type="dcterms:W3CDTF">2019-01-14T08:02:29Z</dcterms:modified>
</cp:coreProperties>
</file>