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  COVI\ EMRT\Martin\"/>
    </mc:Choice>
  </mc:AlternateContent>
  <bookViews>
    <workbookView xWindow="0" yWindow="0" windowWidth="23040" windowHeight="10452"/>
  </bookViews>
  <sheets>
    <sheet name="3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E32" i="1"/>
  <c r="G31" i="1"/>
  <c r="E31" i="1"/>
  <c r="G30" i="1"/>
  <c r="E30" i="1"/>
  <c r="B29" i="1"/>
  <c r="G29" i="1" s="1"/>
  <c r="B28" i="1"/>
  <c r="G27" i="1"/>
  <c r="E27" i="1"/>
  <c r="G26" i="1"/>
  <c r="E26" i="1"/>
  <c r="B25" i="1"/>
  <c r="G24" i="1"/>
  <c r="E24" i="1"/>
  <c r="G23" i="1"/>
  <c r="E23" i="1"/>
  <c r="B21" i="1"/>
  <c r="E21" i="1" s="1"/>
  <c r="B20" i="1"/>
  <c r="G20" i="1" s="1"/>
  <c r="B19" i="1"/>
  <c r="G19" i="1" s="1"/>
  <c r="B18" i="1"/>
  <c r="E18" i="1" s="1"/>
  <c r="B17" i="1"/>
  <c r="G17" i="1" s="1"/>
  <c r="B16" i="1"/>
  <c r="E16" i="1" s="1"/>
  <c r="G15" i="1"/>
  <c r="E15" i="1"/>
  <c r="B13" i="1"/>
  <c r="G13" i="1" s="1"/>
  <c r="B12" i="1"/>
  <c r="G12" i="1" s="1"/>
  <c r="B11" i="1"/>
  <c r="G11" i="1" s="1"/>
  <c r="B10" i="1"/>
  <c r="B9" i="1"/>
  <c r="G9" i="1" s="1"/>
  <c r="G8" i="1"/>
  <c r="E8" i="1"/>
  <c r="B7" i="1"/>
  <c r="G7" i="1" s="1"/>
  <c r="G6" i="1"/>
  <c r="E6" i="1"/>
  <c r="B5" i="1"/>
  <c r="G4" i="1"/>
  <c r="G25" i="1" l="1"/>
  <c r="G5" i="1"/>
  <c r="G10" i="1"/>
  <c r="E17" i="1"/>
  <c r="E13" i="1"/>
  <c r="E29" i="1"/>
  <c r="G18" i="1"/>
  <c r="E9" i="1"/>
  <c r="B33" i="1"/>
  <c r="E12" i="1"/>
  <c r="G21" i="1"/>
  <c r="E28" i="1"/>
  <c r="E7" i="1"/>
  <c r="E10" i="1"/>
  <c r="G16" i="1"/>
  <c r="G22" i="1" s="1"/>
  <c r="E19" i="1"/>
  <c r="B22" i="1"/>
  <c r="E25" i="1"/>
  <c r="G28" i="1"/>
  <c r="E5" i="1"/>
  <c r="E11" i="1"/>
  <c r="B14" i="1"/>
  <c r="E20" i="1"/>
  <c r="E22" i="1" l="1"/>
  <c r="E14" i="1"/>
  <c r="E34" i="1" s="1"/>
  <c r="G14" i="1"/>
  <c r="G34" i="1" s="1"/>
</calcChain>
</file>

<file path=xl/sharedStrings.xml><?xml version="1.0" encoding="utf-8"?>
<sst xmlns="http://schemas.openxmlformats.org/spreadsheetml/2006/main" count="45" uniqueCount="43">
  <si>
    <t>tier 1</t>
  </si>
  <si>
    <t>number of animals (date 1.4.2018)</t>
  </si>
  <si>
    <t>coeficient respecting a housing systém utilisation in year</t>
  </si>
  <si>
    <t xml:space="preserve">emission factor  </t>
  </si>
  <si>
    <t>total ammount of NO2 emissions ( kt )</t>
  </si>
  <si>
    <t>total ammount of NMVOCs emissions ( kt )</t>
  </si>
  <si>
    <t>Animal category</t>
  </si>
  <si>
    <r>
      <t>(kgNO2.place</t>
    </r>
    <r>
      <rPr>
        <b/>
        <vertAlign val="superscript"/>
        <sz val="10"/>
        <rFont val="Arial CE"/>
        <family val="2"/>
        <charset val="238"/>
      </rPr>
      <t>-1</t>
    </r>
    <r>
      <rPr>
        <b/>
        <sz val="10"/>
        <rFont val="Arial CE"/>
        <family val="2"/>
        <charset val="238"/>
      </rPr>
      <t>.year</t>
    </r>
    <r>
      <rPr>
        <b/>
        <vertAlign val="superscript"/>
        <sz val="10"/>
        <rFont val="Arial CE"/>
        <family val="2"/>
        <charset val="238"/>
      </rPr>
      <t>-1</t>
    </r>
    <r>
      <rPr>
        <b/>
        <sz val="10"/>
        <rFont val="Arial CE"/>
        <family val="2"/>
        <charset val="238"/>
      </rPr>
      <t>)</t>
    </r>
  </si>
  <si>
    <r>
      <t>(kgNMVOCs.ks</t>
    </r>
    <r>
      <rPr>
        <b/>
        <vertAlign val="superscript"/>
        <sz val="10"/>
        <rFont val="Arial CE"/>
        <family val="2"/>
        <charset val="238"/>
      </rPr>
      <t>-1</t>
    </r>
    <r>
      <rPr>
        <b/>
        <sz val="10"/>
        <rFont val="Arial CE"/>
        <family val="2"/>
        <charset val="238"/>
      </rPr>
      <t>.rok</t>
    </r>
    <r>
      <rPr>
        <b/>
        <vertAlign val="superscript"/>
        <sz val="10"/>
        <rFont val="Arial CE"/>
        <family val="2"/>
        <charset val="238"/>
      </rPr>
      <t>-1</t>
    </r>
    <r>
      <rPr>
        <b/>
        <sz val="10"/>
        <rFont val="Arial CE"/>
        <family val="2"/>
        <charset val="238"/>
      </rPr>
      <t>)</t>
    </r>
  </si>
  <si>
    <t>(according to CZSO)</t>
  </si>
  <si>
    <t>according to EFs tab. 3.3. GB2019 page 17</t>
  </si>
  <si>
    <t>according to EFs tab. 3.4. GB2019 page 18</t>
  </si>
  <si>
    <t>Cattle less than 1 year (calf) - 100 % solid</t>
  </si>
  <si>
    <t xml:space="preserve">Cattle 1 - 2 years (bulls) - 100% solid </t>
  </si>
  <si>
    <t xml:space="preserve">Cattle 1 - 2 years (heifers) - 100 % solid </t>
  </si>
  <si>
    <t xml:space="preserve">Cattle over 2 years (bulls) - 100% solid </t>
  </si>
  <si>
    <t xml:space="preserve">Cattle over 2 years (heifers) - 100% solid </t>
  </si>
  <si>
    <t xml:space="preserve">Cattle over 2 years (dairy cows) - 60% solid </t>
  </si>
  <si>
    <t xml:space="preserve">Cattle over 2 years (dairy cows) - 40% liquid </t>
  </si>
  <si>
    <t xml:space="preserve">Cattle over 2 years (other category) - 65% solid </t>
  </si>
  <si>
    <t xml:space="preserve">Cattle over 2 years (other category) - 35% pasture </t>
  </si>
  <si>
    <t>cattle total</t>
  </si>
  <si>
    <t xml:space="preserve">Piglets - 100% liquid </t>
  </si>
  <si>
    <t xml:space="preserve">Sows - 75% liquid </t>
  </si>
  <si>
    <t xml:space="preserve">Sows - 25% solid </t>
  </si>
  <si>
    <t xml:space="preserve">Farrowing sows - 75% liquid </t>
  </si>
  <si>
    <t xml:space="preserve">Farrowing sows - 25% solid </t>
  </si>
  <si>
    <t xml:space="preserve">Rearing pigs - 75% liquid </t>
  </si>
  <si>
    <t xml:space="preserve">Rearing pigs - 25% solid </t>
  </si>
  <si>
    <t>pigs total</t>
  </si>
  <si>
    <t>sheep</t>
  </si>
  <si>
    <t>goats</t>
  </si>
  <si>
    <t>rabbits</t>
  </si>
  <si>
    <t>horses</t>
  </si>
  <si>
    <t>chickens</t>
  </si>
  <si>
    <t>laying hens - bedding</t>
  </si>
  <si>
    <t>laying hens - enriched cages, aviary etc.</t>
  </si>
  <si>
    <t>turkyes</t>
  </si>
  <si>
    <t>ducks</t>
  </si>
  <si>
    <t>gooses</t>
  </si>
  <si>
    <t>poultry total</t>
  </si>
  <si>
    <t>emissions total</t>
  </si>
  <si>
    <t>source: NIR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</si>
</sst>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S_k_-;\-* #,##0.00\ _S_k_-;_-* &quot;-&quot;??\ _S_k_-;_-@_-"/>
    <numFmt numFmtId="165" formatCode="_-* #,##0\ _S_k_-;\-* #,##0\ _S_k_-;_-* &quot;-&quot;??\ _S_k_-;_-@_-"/>
    <numFmt numFmtId="166" formatCode="0.0000"/>
    <numFmt numFmtId="167" formatCode="0.000"/>
  </numFmts>
  <fonts count="8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DACE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1" xfId="0" applyFont="1" applyFill="1" applyBorder="1"/>
    <xf numFmtId="165" fontId="1" fillId="2" borderId="12" xfId="1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7" fontId="0" fillId="3" borderId="15" xfId="0" applyNumberFormat="1" applyFill="1" applyBorder="1" applyAlignment="1">
      <alignment horizontal="center"/>
    </xf>
    <xf numFmtId="167" fontId="0" fillId="2" borderId="14" xfId="0" applyNumberFormat="1" applyFill="1" applyBorder="1" applyAlignment="1">
      <alignment horizontal="center"/>
    </xf>
    <xf numFmtId="165" fontId="1" fillId="2" borderId="16" xfId="1" applyNumberFormat="1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166" fontId="0" fillId="2" borderId="18" xfId="0" applyNumberFormat="1" applyFill="1" applyBorder="1" applyAlignment="1">
      <alignment horizontal="center"/>
    </xf>
    <xf numFmtId="167" fontId="0" fillId="3" borderId="19" xfId="0" applyNumberFormat="1" applyFill="1" applyBorder="1" applyAlignment="1">
      <alignment horizontal="center"/>
    </xf>
    <xf numFmtId="167" fontId="0" fillId="2" borderId="18" xfId="0" applyNumberFormat="1" applyFill="1" applyBorder="1" applyAlignment="1">
      <alignment horizontal="center"/>
    </xf>
    <xf numFmtId="165" fontId="0" fillId="2" borderId="16" xfId="1" applyNumberFormat="1" applyFont="1" applyFill="1" applyBorder="1" applyAlignment="1">
      <alignment horizontal="center"/>
    </xf>
    <xf numFmtId="0" fontId="2" fillId="0" borderId="7" xfId="0" applyFont="1" applyFill="1" applyBorder="1"/>
    <xf numFmtId="3" fontId="2" fillId="2" borderId="16" xfId="0" applyNumberFormat="1" applyFont="1" applyFill="1" applyBorder="1" applyAlignment="1">
      <alignment horizontal="center"/>
    </xf>
    <xf numFmtId="166" fontId="1" fillId="2" borderId="18" xfId="0" applyNumberFormat="1" applyFont="1" applyFill="1" applyBorder="1" applyAlignment="1">
      <alignment horizontal="center"/>
    </xf>
    <xf numFmtId="167" fontId="1" fillId="2" borderId="18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0" fontId="2" fillId="0" borderId="7" xfId="0" applyFont="1" applyBorder="1"/>
    <xf numFmtId="2" fontId="2" fillId="2" borderId="17" xfId="0" applyNumberFormat="1" applyFont="1" applyFill="1" applyBorder="1" applyAlignment="1">
      <alignment horizontal="center"/>
    </xf>
    <xf numFmtId="166" fontId="2" fillId="2" borderId="18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11" xfId="0" applyFont="1" applyFill="1" applyBorder="1" applyAlignment="1">
      <alignment horizontal="left"/>
    </xf>
    <xf numFmtId="3" fontId="1" fillId="2" borderId="16" xfId="0" applyNumberFormat="1" applyFont="1" applyFill="1" applyBorder="1" applyAlignment="1">
      <alignment horizontal="center"/>
    </xf>
    <xf numFmtId="0" fontId="1" fillId="0" borderId="11" xfId="0" applyFont="1" applyFill="1" applyBorder="1" applyAlignment="1"/>
    <xf numFmtId="3" fontId="0" fillId="2" borderId="16" xfId="0" applyNumberFormat="1" applyFont="1" applyFill="1" applyBorder="1" applyAlignment="1">
      <alignment horizontal="center"/>
    </xf>
    <xf numFmtId="0" fontId="1" fillId="0" borderId="20" xfId="0" applyFont="1" applyFill="1" applyBorder="1" applyAlignment="1"/>
    <xf numFmtId="0" fontId="2" fillId="0" borderId="8" xfId="0" applyFont="1" applyFill="1" applyBorder="1" applyAlignment="1"/>
    <xf numFmtId="3" fontId="2" fillId="2" borderId="21" xfId="0" applyNumberFormat="1" applyFont="1" applyFill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/>
    <xf numFmtId="0" fontId="0" fillId="0" borderId="24" xfId="0" applyBorder="1"/>
    <xf numFmtId="2" fontId="2" fillId="0" borderId="25" xfId="0" applyNumberFormat="1" applyFont="1" applyBorder="1" applyAlignment="1">
      <alignment horizontal="center"/>
    </xf>
    <xf numFmtId="166" fontId="2" fillId="0" borderId="26" xfId="0" applyNumberFormat="1" applyFont="1" applyBorder="1" applyAlignment="1">
      <alignment horizontal="center"/>
    </xf>
    <xf numFmtId="167" fontId="2" fillId="0" borderId="2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7" fontId="6" fillId="3" borderId="19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3">
    <cellStyle name="Čárka" xfId="1" builtinId="3"/>
    <cellStyle name="Normální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4</xdr:col>
      <xdr:colOff>322309</xdr:colOff>
      <xdr:row>61</xdr:row>
      <xdr:rowOff>63500</xdr:rowOff>
    </xdr:to>
    <xdr:pic>
      <xdr:nvPicPr>
        <xdr:cNvPr id="3" name="Obrázek 2"/>
        <xdr:cNvPicPr/>
      </xdr:nvPicPr>
      <xdr:blipFill rotWithShape="1">
        <a:blip xmlns:r="http://schemas.openxmlformats.org/officeDocument/2006/relationships" r:embed="rId1"/>
        <a:srcRect l="28307" t="29394" r="28042" b="41681"/>
        <a:stretch/>
      </xdr:blipFill>
      <xdr:spPr bwMode="auto">
        <a:xfrm>
          <a:off x="0" y="7821083"/>
          <a:ext cx="8646582" cy="4127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A4"/>
    </sheetView>
  </sheetViews>
  <sheetFormatPr defaultRowHeight="13.2" x14ac:dyDescent="0.25"/>
  <cols>
    <col min="1" max="1" width="59.109375" customWidth="1"/>
    <col min="2" max="2" width="16.5546875" bestFit="1" customWidth="1"/>
    <col min="3" max="3" width="17.88671875" customWidth="1"/>
    <col min="4" max="4" width="28.109375" style="44" customWidth="1"/>
    <col min="5" max="5" width="15.33203125" style="44" customWidth="1"/>
    <col min="6" max="6" width="28.109375" style="44" customWidth="1"/>
    <col min="7" max="7" width="16.109375" style="44" customWidth="1"/>
  </cols>
  <sheetData>
    <row r="1" spans="1:7" ht="13.8" thickBot="1" x14ac:dyDescent="0.3">
      <c r="D1" s="1" t="s">
        <v>0</v>
      </c>
      <c r="E1" s="2"/>
      <c r="F1" s="1" t="s">
        <v>0</v>
      </c>
      <c r="G1" s="2"/>
    </row>
    <row r="2" spans="1:7" ht="13.5" customHeight="1" thickTop="1" x14ac:dyDescent="0.25">
      <c r="A2" s="53" t="s">
        <v>6</v>
      </c>
      <c r="B2" s="47" t="s">
        <v>1</v>
      </c>
      <c r="C2" s="49" t="s">
        <v>2</v>
      </c>
      <c r="D2" s="3" t="s">
        <v>3</v>
      </c>
      <c r="E2" s="51" t="s">
        <v>4</v>
      </c>
      <c r="F2" s="3" t="s">
        <v>3</v>
      </c>
      <c r="G2" s="51" t="s">
        <v>5</v>
      </c>
    </row>
    <row r="3" spans="1:7" ht="36.6" customHeight="1" x14ac:dyDescent="0.25">
      <c r="A3" s="54"/>
      <c r="B3" s="48"/>
      <c r="C3" s="50"/>
      <c r="D3" s="4" t="s">
        <v>7</v>
      </c>
      <c r="E3" s="52"/>
      <c r="F3" s="5" t="s">
        <v>8</v>
      </c>
      <c r="G3" s="52"/>
    </row>
    <row r="4" spans="1:7" ht="64.8" customHeight="1" thickBot="1" x14ac:dyDescent="0.3">
      <c r="A4" s="55"/>
      <c r="B4" s="6" t="s">
        <v>9</v>
      </c>
      <c r="C4" s="50"/>
      <c r="D4" s="7" t="s">
        <v>10</v>
      </c>
      <c r="E4" s="8"/>
      <c r="F4" s="7" t="s">
        <v>11</v>
      </c>
      <c r="G4" s="9" t="str">
        <f>F4</f>
        <v>according to EFs tab. 3.4. GB2019 page 18</v>
      </c>
    </row>
    <row r="5" spans="1:7" ht="13.8" thickTop="1" x14ac:dyDescent="0.25">
      <c r="A5" s="10" t="s">
        <v>12</v>
      </c>
      <c r="B5" s="11">
        <f>233175+182580</f>
        <v>415755</v>
      </c>
      <c r="C5" s="12">
        <v>1</v>
      </c>
      <c r="D5" s="13">
        <v>0.217</v>
      </c>
      <c r="E5" s="14">
        <f t="shared" ref="E5:E13" si="0">B5*C5*D5/1000000</f>
        <v>9.0218835000000011E-2</v>
      </c>
      <c r="F5" s="15">
        <v>8.9019999999999992</v>
      </c>
      <c r="G5" s="14">
        <f t="shared" ref="G5:G13" si="1">B5*C5*F5/1000000</f>
        <v>3.7010510099999996</v>
      </c>
    </row>
    <row r="6" spans="1:7" x14ac:dyDescent="0.25">
      <c r="A6" s="10" t="s">
        <v>13</v>
      </c>
      <c r="B6" s="16">
        <v>106490</v>
      </c>
      <c r="C6" s="17">
        <v>1</v>
      </c>
      <c r="D6" s="18">
        <v>0.217</v>
      </c>
      <c r="E6" s="19">
        <f t="shared" si="0"/>
        <v>2.3108329999999996E-2</v>
      </c>
      <c r="F6" s="20">
        <v>8.9019999999999992</v>
      </c>
      <c r="G6" s="19">
        <f t="shared" si="1"/>
        <v>0.94797397999999988</v>
      </c>
    </row>
    <row r="7" spans="1:7" x14ac:dyDescent="0.25">
      <c r="A7" s="10" t="s">
        <v>14</v>
      </c>
      <c r="B7" s="16">
        <f>9050+200255</f>
        <v>209305</v>
      </c>
      <c r="C7" s="17">
        <v>1</v>
      </c>
      <c r="D7" s="18">
        <v>0.217</v>
      </c>
      <c r="E7" s="19">
        <f t="shared" si="0"/>
        <v>4.5419185000000001E-2</v>
      </c>
      <c r="F7" s="20">
        <v>8.9019999999999992</v>
      </c>
      <c r="G7" s="19">
        <f t="shared" si="1"/>
        <v>1.8632331099999999</v>
      </c>
    </row>
    <row r="8" spans="1:7" ht="21" customHeight="1" x14ac:dyDescent="0.25">
      <c r="A8" s="10" t="s">
        <v>15</v>
      </c>
      <c r="B8" s="16">
        <v>20055</v>
      </c>
      <c r="C8" s="17">
        <v>1</v>
      </c>
      <c r="D8" s="18">
        <v>0.217</v>
      </c>
      <c r="E8" s="19">
        <f t="shared" si="0"/>
        <v>4.3519350000000004E-3</v>
      </c>
      <c r="F8" s="20">
        <v>8.9019999999999992</v>
      </c>
      <c r="G8" s="19">
        <f t="shared" si="1"/>
        <v>0.17852960999999998</v>
      </c>
    </row>
    <row r="9" spans="1:7" ht="19.95" customHeight="1" x14ac:dyDescent="0.25">
      <c r="A9" s="10" t="s">
        <v>16</v>
      </c>
      <c r="B9" s="16">
        <f>3350+73493</f>
        <v>76843</v>
      </c>
      <c r="C9" s="17">
        <v>1</v>
      </c>
      <c r="D9" s="18">
        <v>0.217</v>
      </c>
      <c r="E9" s="19">
        <f t="shared" si="0"/>
        <v>1.6674931E-2</v>
      </c>
      <c r="F9" s="20">
        <v>8.9019999999999992</v>
      </c>
      <c r="G9" s="19">
        <f t="shared" si="1"/>
        <v>0.68405638599999996</v>
      </c>
    </row>
    <row r="10" spans="1:7" x14ac:dyDescent="0.25">
      <c r="A10" s="10" t="s">
        <v>17</v>
      </c>
      <c r="B10" s="21">
        <f>0.6*365448</f>
        <v>219268.8</v>
      </c>
      <c r="C10" s="17">
        <v>1</v>
      </c>
      <c r="D10" s="18">
        <v>0.752</v>
      </c>
      <c r="E10" s="19">
        <f t="shared" si="0"/>
        <v>0.16489013759999999</v>
      </c>
      <c r="F10" s="20">
        <v>17.937000000000001</v>
      </c>
      <c r="G10" s="19">
        <f t="shared" si="1"/>
        <v>3.9330244656000004</v>
      </c>
    </row>
    <row r="11" spans="1:7" x14ac:dyDescent="0.25">
      <c r="A11" s="10" t="s">
        <v>18</v>
      </c>
      <c r="B11" s="21">
        <f>0.4*365448</f>
        <v>146179.20000000001</v>
      </c>
      <c r="C11" s="17">
        <v>1</v>
      </c>
      <c r="D11" s="18">
        <v>0.01</v>
      </c>
      <c r="E11" s="19">
        <f t="shared" si="0"/>
        <v>1.4617920000000002E-3</v>
      </c>
      <c r="F11" s="20">
        <v>17.937000000000001</v>
      </c>
      <c r="G11" s="19">
        <f t="shared" si="1"/>
        <v>2.6220163104000003</v>
      </c>
    </row>
    <row r="12" spans="1:7" x14ac:dyDescent="0.25">
      <c r="A12" s="10" t="s">
        <v>19</v>
      </c>
      <c r="B12" s="21">
        <f>221874*65%</f>
        <v>144218.1</v>
      </c>
      <c r="C12" s="17">
        <v>1</v>
      </c>
      <c r="D12" s="18">
        <v>0.217</v>
      </c>
      <c r="E12" s="19">
        <f t="shared" si="0"/>
        <v>3.12953277E-2</v>
      </c>
      <c r="F12" s="20">
        <v>8.9019999999999992</v>
      </c>
      <c r="G12" s="19">
        <f t="shared" si="1"/>
        <v>1.2838295261999999</v>
      </c>
    </row>
    <row r="13" spans="1:7" x14ac:dyDescent="0.25">
      <c r="A13" s="10" t="s">
        <v>20</v>
      </c>
      <c r="B13" s="21">
        <f>221874*35%</f>
        <v>77655.899999999994</v>
      </c>
      <c r="C13" s="17">
        <v>1</v>
      </c>
      <c r="D13" s="18">
        <v>0</v>
      </c>
      <c r="E13" s="19">
        <f t="shared" si="0"/>
        <v>0</v>
      </c>
      <c r="F13" s="20">
        <v>8.9019999999999992</v>
      </c>
      <c r="G13" s="19">
        <f t="shared" si="1"/>
        <v>0.69129282179999996</v>
      </c>
    </row>
    <row r="14" spans="1:7" x14ac:dyDescent="0.25">
      <c r="A14" s="22" t="s">
        <v>21</v>
      </c>
      <c r="B14" s="23">
        <f>SUM(B5:B13)</f>
        <v>1415770</v>
      </c>
      <c r="C14" s="17"/>
      <c r="D14" s="24"/>
      <c r="E14" s="45">
        <f>SUM(E5:E13)</f>
        <v>0.3774204733</v>
      </c>
      <c r="F14" s="25"/>
      <c r="G14" s="45">
        <f>SUM(G5:G13)</f>
        <v>15.905007219999998</v>
      </c>
    </row>
    <row r="15" spans="1:7" x14ac:dyDescent="0.25">
      <c r="A15" s="10" t="s">
        <v>22</v>
      </c>
      <c r="B15" s="26">
        <v>460584</v>
      </c>
      <c r="C15" s="17">
        <v>1</v>
      </c>
      <c r="D15" s="24">
        <v>0</v>
      </c>
      <c r="E15" s="19">
        <f t="shared" ref="E15:E32" si="2">B15*C15*D15/1000000</f>
        <v>0</v>
      </c>
      <c r="F15" s="25">
        <v>0.55100000000000005</v>
      </c>
      <c r="G15" s="19">
        <f t="shared" ref="G15:G32" si="3">B15*C15*F15/1000000</f>
        <v>0.25378178400000001</v>
      </c>
    </row>
    <row r="16" spans="1:7" x14ac:dyDescent="0.25">
      <c r="A16" s="10" t="s">
        <v>23</v>
      </c>
      <c r="B16" s="26">
        <f>41986*75%</f>
        <v>31489.5</v>
      </c>
      <c r="C16" s="17">
        <v>1</v>
      </c>
      <c r="D16" s="24">
        <v>5.0000000000000001E-3</v>
      </c>
      <c r="E16" s="19">
        <f t="shared" si="2"/>
        <v>1.5744749999999999E-4</v>
      </c>
      <c r="F16" s="20">
        <v>1.704</v>
      </c>
      <c r="G16" s="19">
        <f t="shared" si="3"/>
        <v>5.3658108000000003E-2</v>
      </c>
    </row>
    <row r="17" spans="1:8" ht="16.2" customHeight="1" x14ac:dyDescent="0.25">
      <c r="A17" s="10" t="s">
        <v>24</v>
      </c>
      <c r="B17" s="26">
        <f>41986*25%</f>
        <v>10496.5</v>
      </c>
      <c r="C17" s="17">
        <v>1</v>
      </c>
      <c r="D17" s="24">
        <v>0.47099999999999997</v>
      </c>
      <c r="E17" s="19">
        <f t="shared" si="2"/>
        <v>4.9438514999999997E-3</v>
      </c>
      <c r="F17" s="20">
        <v>1.704</v>
      </c>
      <c r="G17" s="19">
        <f t="shared" si="3"/>
        <v>1.7886036000000001E-2</v>
      </c>
    </row>
    <row r="18" spans="1:8" x14ac:dyDescent="0.25">
      <c r="A18" s="10" t="s">
        <v>25</v>
      </c>
      <c r="B18" s="26">
        <f>92220*75%</f>
        <v>69165</v>
      </c>
      <c r="C18" s="17">
        <v>1</v>
      </c>
      <c r="D18" s="24">
        <v>5.0000000000000001E-3</v>
      </c>
      <c r="E18" s="19">
        <f t="shared" si="2"/>
        <v>3.4582499999999996E-4</v>
      </c>
      <c r="F18" s="20">
        <v>1.704</v>
      </c>
      <c r="G18" s="19">
        <f t="shared" si="3"/>
        <v>0.11785716</v>
      </c>
    </row>
    <row r="19" spans="1:8" ht="18.600000000000001" customHeight="1" x14ac:dyDescent="0.25">
      <c r="A19" s="10" t="s">
        <v>26</v>
      </c>
      <c r="B19" s="26">
        <f>92220*25%</f>
        <v>23055</v>
      </c>
      <c r="C19" s="17">
        <v>1</v>
      </c>
      <c r="D19" s="24">
        <v>0.47099999999999997</v>
      </c>
      <c r="E19" s="19">
        <f t="shared" si="2"/>
        <v>1.0858904999999999E-2</v>
      </c>
      <c r="F19" s="20">
        <v>1.704</v>
      </c>
      <c r="G19" s="19">
        <f t="shared" si="3"/>
        <v>3.9285720000000003E-2</v>
      </c>
    </row>
    <row r="20" spans="1:8" x14ac:dyDescent="0.25">
      <c r="A20" s="10" t="s">
        <v>27</v>
      </c>
      <c r="B20" s="26">
        <f>(381601+578257+2570)*75%</f>
        <v>721821</v>
      </c>
      <c r="C20" s="17">
        <v>1</v>
      </c>
      <c r="D20" s="24">
        <v>2E-3</v>
      </c>
      <c r="E20" s="19">
        <f t="shared" si="2"/>
        <v>1.443642E-3</v>
      </c>
      <c r="F20" s="20">
        <v>0.55100000000000005</v>
      </c>
      <c r="G20" s="19">
        <f t="shared" si="3"/>
        <v>0.39772337100000005</v>
      </c>
    </row>
    <row r="21" spans="1:8" x14ac:dyDescent="0.25">
      <c r="A21" s="10" t="s">
        <v>28</v>
      </c>
      <c r="B21" s="26">
        <f>(381601+578257+2570)*25%</f>
        <v>240607</v>
      </c>
      <c r="C21" s="17">
        <v>1</v>
      </c>
      <c r="D21" s="24">
        <v>1.7000000000000001E-2</v>
      </c>
      <c r="E21" s="19">
        <f t="shared" si="2"/>
        <v>4.0903190000000002E-3</v>
      </c>
      <c r="F21" s="20">
        <v>0.55100000000000005</v>
      </c>
      <c r="G21" s="19">
        <f t="shared" si="3"/>
        <v>0.13257445700000003</v>
      </c>
    </row>
    <row r="22" spans="1:8" s="30" customFormat="1" x14ac:dyDescent="0.25">
      <c r="A22" s="27" t="s">
        <v>29</v>
      </c>
      <c r="B22" s="23">
        <f>SUM(B15:B21)</f>
        <v>1557218</v>
      </c>
      <c r="C22" s="28"/>
      <c r="D22" s="29"/>
      <c r="E22" s="45">
        <f>SUM(E15:E21)</f>
        <v>2.1839989999999997E-2</v>
      </c>
      <c r="F22" s="20"/>
      <c r="G22" s="45">
        <f>SUM(G15:G21)</f>
        <v>1.0127666360000001</v>
      </c>
    </row>
    <row r="23" spans="1:8" x14ac:dyDescent="0.25">
      <c r="A23" s="31" t="s">
        <v>30</v>
      </c>
      <c r="B23" s="23">
        <v>218915</v>
      </c>
      <c r="C23" s="17">
        <v>1</v>
      </c>
      <c r="D23" s="29">
        <v>1.2E-2</v>
      </c>
      <c r="E23" s="19">
        <f t="shared" si="2"/>
        <v>2.6269800000000001E-3</v>
      </c>
      <c r="F23" s="20">
        <v>0.27900000000000003</v>
      </c>
      <c r="G23" s="19">
        <f t="shared" si="3"/>
        <v>6.1077285000000002E-2</v>
      </c>
    </row>
    <row r="24" spans="1:8" x14ac:dyDescent="0.25">
      <c r="A24" s="10" t="s">
        <v>31</v>
      </c>
      <c r="B24" s="23">
        <v>30316</v>
      </c>
      <c r="C24" s="17">
        <v>1</v>
      </c>
      <c r="D24" s="29">
        <v>1.2E-2</v>
      </c>
      <c r="E24" s="19">
        <f t="shared" si="2"/>
        <v>3.6379200000000004E-4</v>
      </c>
      <c r="F24" s="20">
        <v>0.624</v>
      </c>
      <c r="G24" s="19">
        <f t="shared" si="3"/>
        <v>1.8917184E-2</v>
      </c>
    </row>
    <row r="25" spans="1:8" x14ac:dyDescent="0.25">
      <c r="A25" s="31" t="s">
        <v>32</v>
      </c>
      <c r="B25" s="23">
        <f>5370000/3</f>
        <v>1790000</v>
      </c>
      <c r="C25" s="17">
        <v>0.85</v>
      </c>
      <c r="D25" s="29">
        <v>1E-3</v>
      </c>
      <c r="E25" s="19">
        <f t="shared" si="2"/>
        <v>1.5215000000000001E-3</v>
      </c>
      <c r="F25" s="20">
        <v>5.8999999999999997E-2</v>
      </c>
      <c r="G25" s="19">
        <f t="shared" si="3"/>
        <v>8.9768500000000001E-2</v>
      </c>
    </row>
    <row r="26" spans="1:8" x14ac:dyDescent="0.25">
      <c r="A26" s="10" t="s">
        <v>33</v>
      </c>
      <c r="B26" s="23">
        <v>35181</v>
      </c>
      <c r="C26" s="17">
        <v>1</v>
      </c>
      <c r="D26" s="29">
        <v>0.25</v>
      </c>
      <c r="E26" s="19">
        <f t="shared" si="2"/>
        <v>8.7952499999999992E-3</v>
      </c>
      <c r="F26" s="20">
        <v>7.7809999999999997</v>
      </c>
      <c r="G26" s="19">
        <f t="shared" si="3"/>
        <v>0.27374336099999996</v>
      </c>
    </row>
    <row r="27" spans="1:8" ht="13.2" customHeight="1" x14ac:dyDescent="0.25">
      <c r="A27" s="10" t="s">
        <v>34</v>
      </c>
      <c r="B27" s="32">
        <v>14178994</v>
      </c>
      <c r="C27" s="17">
        <v>0.85</v>
      </c>
      <c r="D27" s="24">
        <v>2.7E-2</v>
      </c>
      <c r="E27" s="19">
        <f t="shared" si="2"/>
        <v>0.32540791230000005</v>
      </c>
      <c r="F27" s="20">
        <v>0.108</v>
      </c>
      <c r="G27" s="19">
        <f t="shared" si="3"/>
        <v>1.3016316492000002</v>
      </c>
      <c r="H27" s="46"/>
    </row>
    <row r="28" spans="1:8" x14ac:dyDescent="0.25">
      <c r="A28" s="10" t="s">
        <v>35</v>
      </c>
      <c r="B28" s="26">
        <f>93%*(7989588+259773)</f>
        <v>7671905.7300000004</v>
      </c>
      <c r="C28" s="17">
        <v>1</v>
      </c>
      <c r="D28" s="24">
        <v>1E-4</v>
      </c>
      <c r="E28" s="19">
        <f t="shared" si="2"/>
        <v>7.6719057300000005E-4</v>
      </c>
      <c r="F28" s="20">
        <v>0.16500000000000001</v>
      </c>
      <c r="G28" s="19">
        <f t="shared" si="3"/>
        <v>1.2658644454500003</v>
      </c>
      <c r="H28" s="46"/>
    </row>
    <row r="29" spans="1:8" x14ac:dyDescent="0.25">
      <c r="A29" s="10" t="s">
        <v>36</v>
      </c>
      <c r="B29" s="26">
        <f>7%*(7989588+259773)</f>
        <v>577455.27</v>
      </c>
      <c r="C29" s="17">
        <v>1</v>
      </c>
      <c r="D29" s="24">
        <v>1E-4</v>
      </c>
      <c r="E29" s="19">
        <f t="shared" si="2"/>
        <v>5.7745527000000005E-5</v>
      </c>
      <c r="F29" s="20">
        <v>0.16500000000000001</v>
      </c>
      <c r="G29" s="19">
        <f t="shared" si="3"/>
        <v>9.528011955E-2</v>
      </c>
      <c r="H29" s="46"/>
    </row>
    <row r="30" spans="1:8" x14ac:dyDescent="0.25">
      <c r="A30" s="33" t="s">
        <v>37</v>
      </c>
      <c r="B30" s="34">
        <v>343828</v>
      </c>
      <c r="C30" s="17">
        <v>0.8</v>
      </c>
      <c r="D30" s="24">
        <v>2.7E-2</v>
      </c>
      <c r="E30" s="19">
        <f t="shared" si="2"/>
        <v>7.4266848000000005E-3</v>
      </c>
      <c r="F30" s="20">
        <v>0.48899999999999999</v>
      </c>
      <c r="G30" s="19">
        <f t="shared" si="3"/>
        <v>0.13450551360000002</v>
      </c>
      <c r="H30" s="46"/>
    </row>
    <row r="31" spans="1:8" x14ac:dyDescent="0.25">
      <c r="A31" s="33" t="s">
        <v>38</v>
      </c>
      <c r="B31" s="34">
        <v>780767</v>
      </c>
      <c r="C31" s="17">
        <v>0.8</v>
      </c>
      <c r="D31" s="24">
        <v>2.1999999999999999E-2</v>
      </c>
      <c r="E31" s="19">
        <f t="shared" si="2"/>
        <v>1.3741499199999998E-2</v>
      </c>
      <c r="F31" s="20">
        <v>0.48899999999999999</v>
      </c>
      <c r="G31" s="19">
        <f t="shared" si="3"/>
        <v>0.30543605039999999</v>
      </c>
      <c r="H31" s="46"/>
    </row>
    <row r="32" spans="1:8" x14ac:dyDescent="0.25">
      <c r="A32" s="35" t="s">
        <v>39</v>
      </c>
      <c r="B32" s="34">
        <v>19834</v>
      </c>
      <c r="C32" s="17">
        <v>0.8</v>
      </c>
      <c r="D32" s="24">
        <v>5.0000000000000001E-3</v>
      </c>
      <c r="E32" s="19">
        <f t="shared" si="2"/>
        <v>7.9336000000000001E-5</v>
      </c>
      <c r="F32" s="20">
        <v>0.48899999999999999</v>
      </c>
      <c r="G32" s="19">
        <f t="shared" si="3"/>
        <v>7.7590608000000002E-3</v>
      </c>
      <c r="H32" s="46"/>
    </row>
    <row r="33" spans="1:8" ht="16.2" thickBot="1" x14ac:dyDescent="0.35">
      <c r="A33" s="36" t="s">
        <v>40</v>
      </c>
      <c r="B33" s="37">
        <f>SUM(B27:B32)</f>
        <v>23572784</v>
      </c>
      <c r="C33" s="38"/>
      <c r="D33" s="29"/>
      <c r="E33" s="19"/>
      <c r="F33" s="20"/>
      <c r="G33" s="19"/>
      <c r="H33" s="46"/>
    </row>
    <row r="34" spans="1:8" ht="14.4" thickTop="1" thickBot="1" x14ac:dyDescent="0.3">
      <c r="A34" s="39" t="s">
        <v>41</v>
      </c>
      <c r="B34" s="40"/>
      <c r="C34" s="40"/>
      <c r="D34" s="41"/>
      <c r="E34" s="42">
        <f>SUM(E5:E33)-E14-E22</f>
        <v>0.76004835370000012</v>
      </c>
      <c r="F34" s="41"/>
      <c r="G34" s="43">
        <f>SUM(G5:G33)-G14-G22</f>
        <v>20.471757024999988</v>
      </c>
      <c r="H34" s="46"/>
    </row>
    <row r="35" spans="1:8" ht="13.8" thickTop="1" x14ac:dyDescent="0.25">
      <c r="H35" s="46"/>
    </row>
    <row r="36" spans="1:8" x14ac:dyDescent="0.25">
      <c r="H36" s="46"/>
    </row>
    <row r="37" spans="1:8" x14ac:dyDescent="0.25">
      <c r="H37" s="46"/>
    </row>
    <row r="63" spans="1:1" x14ac:dyDescent="0.25">
      <c r="A63" t="s">
        <v>42</v>
      </c>
    </row>
  </sheetData>
  <mergeCells count="5">
    <mergeCell ref="A2:A4"/>
    <mergeCell ref="B2:B3"/>
    <mergeCell ref="C2:C4"/>
    <mergeCell ref="E2:E3"/>
    <mergeCell ref="G2:G3"/>
  </mergeCells>
  <pageMargins left="0.78740157480314965" right="0.78740157480314965" top="0.59055118110236227" bottom="0.39370078740157483" header="0.51181102362204722" footer="0.51181102362204722"/>
  <pageSetup paperSize="9" scale="80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3B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Dědina</dc:creator>
  <cp:lastModifiedBy>PAVEL MACHÁLEK, Ing.</cp:lastModifiedBy>
  <dcterms:created xsi:type="dcterms:W3CDTF">2020-05-13T20:29:33Z</dcterms:created>
  <dcterms:modified xsi:type="dcterms:W3CDTF">2020-05-18T21:04:28Z</dcterms:modified>
</cp:coreProperties>
</file>